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xcportal.sharepoint.com/sites/QRLEAD2IC/Shared Documents/General/Reporting/"/>
    </mc:Choice>
  </mc:AlternateContent>
  <xr:revisionPtr revIDLastSave="352" documentId="8_{9CC67A32-C571-4F60-8189-0D5680F11A3B}" xr6:coauthVersionLast="47" xr6:coauthVersionMax="47" xr10:uidLastSave="{B3BA1700-4635-4765-862B-090772DBC25E}"/>
  <bookViews>
    <workbookView minimized="1" xWindow="630" yWindow="3765" windowWidth="28800" windowHeight="12930" xr2:uid="{C7539CB2-DF1A-4CC3-8739-BCCF9ED9B2F5}"/>
  </bookViews>
  <sheets>
    <sheet name="Data Table" sheetId="3" r:id="rId1"/>
    <sheet name="Graphs" sheetId="4" r:id="rId2"/>
    <sheet name="AHT Calculator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3" l="1"/>
  <c r="N25" i="3" l="1"/>
  <c r="L25" i="3"/>
  <c r="L24" i="3"/>
  <c r="F25" i="3" l="1"/>
  <c r="J25" i="3"/>
  <c r="U25" i="3"/>
  <c r="X25" i="3"/>
  <c r="F24" i="3" l="1"/>
  <c r="J24" i="3"/>
  <c r="U24" i="3"/>
  <c r="X24" i="3"/>
  <c r="J21" i="3"/>
  <c r="L23" i="3"/>
  <c r="F23" i="3"/>
  <c r="J23" i="3"/>
  <c r="U23" i="3"/>
  <c r="X23" i="3"/>
  <c r="N22" i="3"/>
  <c r="L22" i="3"/>
  <c r="L21" i="3"/>
  <c r="N24" i="3" l="1"/>
  <c r="F22" i="3"/>
  <c r="J22" i="3"/>
  <c r="U22" i="3"/>
  <c r="X22" i="3"/>
  <c r="F21" i="3" l="1"/>
  <c r="N21" i="3"/>
  <c r="U21" i="3"/>
  <c r="X21" i="3"/>
  <c r="C2" i="6"/>
  <c r="C3" i="6"/>
  <c r="C4" i="6"/>
  <c r="C5" i="6"/>
  <c r="C6" i="6"/>
  <c r="C7" i="6"/>
  <c r="C8" i="6"/>
  <c r="C9" i="6"/>
  <c r="L20" i="3"/>
  <c r="F20" i="3"/>
  <c r="J20" i="3"/>
  <c r="U20" i="3"/>
  <c r="X20" i="3"/>
  <c r="L19" i="3"/>
  <c r="J5" i="3"/>
  <c r="J4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U19" i="3"/>
  <c r="N4" i="3"/>
  <c r="N5" i="3"/>
  <c r="N6" i="3"/>
  <c r="N7" i="3"/>
  <c r="N8" i="3"/>
  <c r="N9" i="3"/>
  <c r="N10" i="3"/>
  <c r="N11" i="3"/>
  <c r="N12" i="3"/>
  <c r="N14" i="3"/>
  <c r="N15" i="3"/>
  <c r="N16" i="3"/>
  <c r="N17" i="3"/>
  <c r="N18" i="3"/>
  <c r="N23" i="3" l="1"/>
  <c r="E2" i="6"/>
  <c r="N20" i="3"/>
  <c r="N19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L18" i="3"/>
  <c r="N13" i="3"/>
  <c r="L6" i="3"/>
  <c r="L7" i="3"/>
  <c r="L8" i="3"/>
  <c r="L9" i="3"/>
  <c r="L10" i="3"/>
  <c r="L11" i="3"/>
  <c r="L12" i="3"/>
  <c r="L13" i="3"/>
  <c r="L14" i="3"/>
  <c r="L15" i="3"/>
  <c r="L16" i="3"/>
  <c r="L17" i="3"/>
  <c r="L5" i="3"/>
</calcChain>
</file>

<file path=xl/sharedStrings.xml><?xml version="1.0" encoding="utf-8"?>
<sst xmlns="http://schemas.openxmlformats.org/spreadsheetml/2006/main" count="44" uniqueCount="38">
  <si>
    <t>Sources</t>
  </si>
  <si>
    <t>Self-Service Requests that Open with Service Desk</t>
  </si>
  <si>
    <t>Self-Service Incidents</t>
  </si>
  <si>
    <t>Snapshots and Reports (FAPSYD)</t>
  </si>
  <si>
    <t>Chats Taken (Last 3 Months)</t>
  </si>
  <si>
    <t>Password Resets by Month</t>
  </si>
  <si>
    <t>AgentReporting-Combined.xlsx</t>
  </si>
  <si>
    <t>Incidents Opened by Service Desk by Contact Type</t>
  </si>
  <si>
    <t>Incidents Resolved by Service Desk</t>
  </si>
  <si>
    <t>SCTASK Closed by Service Desk</t>
  </si>
  <si>
    <t>Exclude Gilbert after Sep-24</t>
  </si>
  <si>
    <t>Month/Year</t>
  </si>
  <si>
    <t>Self Service Requests
Direct to SD</t>
  </si>
  <si>
    <t>Self Service Incidents</t>
  </si>
  <si>
    <t>Inbound Calls</t>
  </si>
  <si>
    <t>Outbound calls</t>
  </si>
  <si>
    <t>Total Calls</t>
  </si>
  <si>
    <t>Emails</t>
  </si>
  <si>
    <t>Live Chats</t>
  </si>
  <si>
    <t>Password Resets</t>
  </si>
  <si>
    <t>Customer Contacts</t>
  </si>
  <si>
    <t>Agent Interactions</t>
  </si>
  <si>
    <t>Agent Interaction Change from Previous Month</t>
  </si>
  <si>
    <t>AHT</t>
  </si>
  <si>
    <t>AHT *</t>
  </si>
  <si>
    <t>Email INC</t>
  </si>
  <si>
    <t>Event Monitoring INC</t>
  </si>
  <si>
    <t>Phone INC</t>
  </si>
  <si>
    <t>Self-Service INC</t>
  </si>
  <si>
    <t>Walk-in INC</t>
  </si>
  <si>
    <t>Web INC</t>
  </si>
  <si>
    <t>Total Incidents Opened by Service Desk</t>
  </si>
  <si>
    <t>INC Resolved</t>
  </si>
  <si>
    <t>SCTASK Closed</t>
  </si>
  <si>
    <t>Closed/Resolved</t>
  </si>
  <si>
    <t>Calls</t>
  </si>
  <si>
    <t>Total Handling Time</t>
  </si>
  <si>
    <t>Monthly SD AHT: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</si>
</sst>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0"/>
      <name val="Trebuchet MS"/>
      <family val="2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3" borderId="0"/>
    <xf numFmtId="0" fontId="4" fillId="2" borderId="0" applyNumberFormat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/>
  </cellStyleXfs>
  <cellXfs count="13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0" fontId="2" fillId="0" borderId="0" xfId="0" applyFont="1"/>
    <xf numFmtId="0" fontId="1" fillId="0" borderId="0" xfId="1" applyAlignment="1"/>
    <xf numFmtId="1" fontId="0" fillId="0" borderId="0" xfId="0" applyNumberFormat="1"/>
    <xf numFmtId="0" fontId="1" fillId="0" borderId="0" xfId="1"/>
    <xf numFmtId="46" fontId="0" fillId="0" borderId="0" xfId="0" applyNumberFormat="1"/>
    <xf numFmtId="2" fontId="0" fillId="0" borderId="0" xfId="0" applyNumberFormat="1"/>
    <xf numFmtId="21" fontId="0" fillId="0" borderId="0" xfId="0" applyNumberFormat="1"/>
    <xf numFmtId="46" fontId="3" fillId="3" borderId="1" xfId="5" applyNumberFormat="1" applyBorder="1"/>
    <xf numFmtId="164" fontId="3" fillId="3" borderId="1" xfId="5" applyNumberFormat="1" applyBorder="1"/>
    <xf numFmtId="0" fontId="5" fillId="0" borderId="1" xfId="5" applyFont="1" applyFill="1" applyBorder="1" applyAlignment="1">
      <alignment horizontal="center" vertical="center"/>
    </xf>
  </cellXfs>
  <cellStyles count="6">
    <cellStyle name="Accent1 2" xfId="3" xr:uid="{6695C372-5566-499D-BD9A-177BD1798769}"/>
    <cellStyle name="CCS_Normal" xfId="4" xr:uid="{B9959ED1-4734-445C-BB11-7D70FCFB2B41}"/>
    <cellStyle name="Hyperlink" xfId="1" builtinId="8"/>
    <cellStyle name="Normal" xfId="0" builtinId="0"/>
    <cellStyle name="Normal 2" xfId="5" xr:uid="{60E9172E-DF9B-4215-BEB2-86B86E8BA889}"/>
    <cellStyle name="Normal 3" xfId="2" xr:uid="{B01ABAC8-0EED-4D85-805A-672B43480120}"/>
  </cellStyles>
  <dxfs count="27">
    <dxf>
      <numFmt numFmtId="26" formatCode="h:mm:ss"/>
    </dxf>
    <dxf>
      <numFmt numFmtId="31" formatCode="[h]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31" formatCode="[h]:mm:ss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Table'!$U$3</c:f>
              <c:strCache>
                <c:ptCount val="1"/>
                <c:pt idx="0">
                  <c:v>Total Incidents Opened by Service Desk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Table'!$U$4:$U$25</c:f>
              <c:numCache>
                <c:formatCode>0</c:formatCode>
                <c:ptCount val="22"/>
                <c:pt idx="0">
                  <c:v>2211</c:v>
                </c:pt>
                <c:pt idx="1">
                  <c:v>1990</c:v>
                </c:pt>
                <c:pt idx="2">
                  <c:v>1961</c:v>
                </c:pt>
                <c:pt idx="3">
                  <c:v>2338</c:v>
                </c:pt>
                <c:pt idx="4">
                  <c:v>2013</c:v>
                </c:pt>
                <c:pt idx="5">
                  <c:v>2378</c:v>
                </c:pt>
                <c:pt idx="6">
                  <c:v>2424</c:v>
                </c:pt>
                <c:pt idx="7">
                  <c:v>2321</c:v>
                </c:pt>
                <c:pt idx="8">
                  <c:v>2628</c:v>
                </c:pt>
                <c:pt idx="9">
                  <c:v>2763</c:v>
                </c:pt>
                <c:pt idx="10">
                  <c:v>2237</c:v>
                </c:pt>
                <c:pt idx="11">
                  <c:v>2289</c:v>
                </c:pt>
                <c:pt idx="12">
                  <c:v>2481</c:v>
                </c:pt>
                <c:pt idx="13">
                  <c:v>2869</c:v>
                </c:pt>
                <c:pt idx="14">
                  <c:v>2378</c:v>
                </c:pt>
                <c:pt idx="15">
                  <c:v>2508</c:v>
                </c:pt>
                <c:pt idx="16">
                  <c:v>2356</c:v>
                </c:pt>
                <c:pt idx="17">
                  <c:v>2556</c:v>
                </c:pt>
                <c:pt idx="18">
                  <c:v>2329</c:v>
                </c:pt>
                <c:pt idx="19">
                  <c:v>2374</c:v>
                </c:pt>
                <c:pt idx="20">
                  <c:v>2212</c:v>
                </c:pt>
                <c:pt idx="21">
                  <c:v>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5-4325-8CF7-6CDF9F992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815536"/>
        <c:axId val="954816016"/>
      </c:lineChart>
      <c:dateAx>
        <c:axId val="954815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816016"/>
        <c:crosses val="autoZero"/>
        <c:auto val="1"/>
        <c:lblOffset val="100"/>
        <c:baseTimeUnit val="months"/>
      </c:dateAx>
      <c:valAx>
        <c:axId val="954816016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81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Incidents Opened by Service Desk</a:t>
            </a:r>
            <a:r>
              <a:rPr lang="en-AU" baseline="0"/>
              <a:t> by Type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'Data Table'!$O$3</c:f>
              <c:strCache>
                <c:ptCount val="1"/>
                <c:pt idx="0">
                  <c:v>Email INC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Table'!$O$4:$O$25</c:f>
              <c:numCache>
                <c:formatCode>0</c:formatCode>
                <c:ptCount val="22"/>
                <c:pt idx="0">
                  <c:v>140</c:v>
                </c:pt>
                <c:pt idx="1">
                  <c:v>143</c:v>
                </c:pt>
                <c:pt idx="2">
                  <c:v>145</c:v>
                </c:pt>
                <c:pt idx="3">
                  <c:v>238</c:v>
                </c:pt>
                <c:pt idx="4">
                  <c:v>174</c:v>
                </c:pt>
                <c:pt idx="5">
                  <c:v>202</c:v>
                </c:pt>
                <c:pt idx="6">
                  <c:v>209</c:v>
                </c:pt>
                <c:pt idx="7">
                  <c:v>179</c:v>
                </c:pt>
                <c:pt idx="8">
                  <c:v>148</c:v>
                </c:pt>
                <c:pt idx="9">
                  <c:v>149</c:v>
                </c:pt>
                <c:pt idx="10">
                  <c:v>110</c:v>
                </c:pt>
                <c:pt idx="11">
                  <c:v>128</c:v>
                </c:pt>
                <c:pt idx="12">
                  <c:v>123</c:v>
                </c:pt>
                <c:pt idx="13">
                  <c:v>195</c:v>
                </c:pt>
                <c:pt idx="14">
                  <c:v>154</c:v>
                </c:pt>
                <c:pt idx="15">
                  <c:v>159</c:v>
                </c:pt>
                <c:pt idx="16">
                  <c:v>130</c:v>
                </c:pt>
                <c:pt idx="17">
                  <c:v>130</c:v>
                </c:pt>
                <c:pt idx="18">
                  <c:v>108</c:v>
                </c:pt>
                <c:pt idx="19">
                  <c:v>143</c:v>
                </c:pt>
                <c:pt idx="20">
                  <c:v>110</c:v>
                </c:pt>
                <c:pt idx="2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8-4BC5-85FF-4D616AFAC376}"/>
            </c:ext>
          </c:extLst>
        </c:ser>
        <c:ser>
          <c:idx val="1"/>
          <c:order val="1"/>
          <c:tx>
            <c:strRef>
              <c:f>'Data Table'!$P$3</c:f>
              <c:strCache>
                <c:ptCount val="1"/>
                <c:pt idx="0">
                  <c:v>Event Monitoring INC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Table'!$P$4:$P$25</c:f>
              <c:numCache>
                <c:formatCode>0</c:formatCode>
                <c:ptCount val="22"/>
                <c:pt idx="0">
                  <c:v>248</c:v>
                </c:pt>
                <c:pt idx="1">
                  <c:v>328</c:v>
                </c:pt>
                <c:pt idx="2">
                  <c:v>249</c:v>
                </c:pt>
                <c:pt idx="3">
                  <c:v>229</c:v>
                </c:pt>
                <c:pt idx="4">
                  <c:v>225</c:v>
                </c:pt>
                <c:pt idx="5">
                  <c:v>267</c:v>
                </c:pt>
                <c:pt idx="6">
                  <c:v>319</c:v>
                </c:pt>
                <c:pt idx="7">
                  <c:v>377</c:v>
                </c:pt>
                <c:pt idx="8">
                  <c:v>366</c:v>
                </c:pt>
                <c:pt idx="9">
                  <c:v>426</c:v>
                </c:pt>
                <c:pt idx="10">
                  <c:v>432</c:v>
                </c:pt>
                <c:pt idx="11">
                  <c:v>292</c:v>
                </c:pt>
                <c:pt idx="12">
                  <c:v>269</c:v>
                </c:pt>
                <c:pt idx="13">
                  <c:v>270</c:v>
                </c:pt>
                <c:pt idx="14">
                  <c:v>305</c:v>
                </c:pt>
                <c:pt idx="15">
                  <c:v>226</c:v>
                </c:pt>
                <c:pt idx="16">
                  <c:v>252</c:v>
                </c:pt>
                <c:pt idx="17">
                  <c:v>227</c:v>
                </c:pt>
                <c:pt idx="18">
                  <c:v>244</c:v>
                </c:pt>
                <c:pt idx="19">
                  <c:v>219</c:v>
                </c:pt>
                <c:pt idx="20">
                  <c:v>167</c:v>
                </c:pt>
                <c:pt idx="21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8-4BC5-85FF-4D616AFAC376}"/>
            </c:ext>
          </c:extLst>
        </c:ser>
        <c:ser>
          <c:idx val="2"/>
          <c:order val="2"/>
          <c:tx>
            <c:strRef>
              <c:f>'Data Table'!$Q$3</c:f>
              <c:strCache>
                <c:ptCount val="1"/>
                <c:pt idx="0">
                  <c:v>Phone INC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Table'!$Q$4:$Q$25</c:f>
              <c:numCache>
                <c:formatCode>0</c:formatCode>
                <c:ptCount val="22"/>
                <c:pt idx="0">
                  <c:v>1715</c:v>
                </c:pt>
                <c:pt idx="1">
                  <c:v>1430</c:v>
                </c:pt>
                <c:pt idx="2">
                  <c:v>1492</c:v>
                </c:pt>
                <c:pt idx="3">
                  <c:v>1792</c:v>
                </c:pt>
                <c:pt idx="4">
                  <c:v>1534</c:v>
                </c:pt>
                <c:pt idx="5">
                  <c:v>1806</c:v>
                </c:pt>
                <c:pt idx="6">
                  <c:v>1816</c:v>
                </c:pt>
                <c:pt idx="7">
                  <c:v>1677</c:v>
                </c:pt>
                <c:pt idx="8">
                  <c:v>2019</c:v>
                </c:pt>
                <c:pt idx="9">
                  <c:v>2076</c:v>
                </c:pt>
                <c:pt idx="10">
                  <c:v>1610</c:v>
                </c:pt>
                <c:pt idx="11">
                  <c:v>1760</c:v>
                </c:pt>
                <c:pt idx="12">
                  <c:v>1989</c:v>
                </c:pt>
                <c:pt idx="13">
                  <c:v>2296</c:v>
                </c:pt>
                <c:pt idx="14">
                  <c:v>1839</c:v>
                </c:pt>
                <c:pt idx="15">
                  <c:v>2028</c:v>
                </c:pt>
                <c:pt idx="16">
                  <c:v>1882</c:v>
                </c:pt>
                <c:pt idx="17">
                  <c:v>2088</c:v>
                </c:pt>
                <c:pt idx="18">
                  <c:v>1879</c:v>
                </c:pt>
                <c:pt idx="19">
                  <c:v>1900</c:v>
                </c:pt>
                <c:pt idx="20">
                  <c:v>1903</c:v>
                </c:pt>
                <c:pt idx="21">
                  <c:v>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8-4BC5-85FF-4D616AFAC376}"/>
            </c:ext>
          </c:extLst>
        </c:ser>
        <c:ser>
          <c:idx val="3"/>
          <c:order val="3"/>
          <c:tx>
            <c:strRef>
              <c:f>'Data Table'!$R$3</c:f>
              <c:strCache>
                <c:ptCount val="1"/>
                <c:pt idx="0">
                  <c:v>Self-Service INC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Table'!$R$4:$R$25</c:f>
              <c:numCache>
                <c:formatCode>0</c:formatCode>
                <c:ptCount val="22"/>
                <c:pt idx="0">
                  <c:v>96</c:v>
                </c:pt>
                <c:pt idx="1">
                  <c:v>76</c:v>
                </c:pt>
                <c:pt idx="2">
                  <c:v>55</c:v>
                </c:pt>
                <c:pt idx="3">
                  <c:v>68</c:v>
                </c:pt>
                <c:pt idx="4">
                  <c:v>61</c:v>
                </c:pt>
                <c:pt idx="5">
                  <c:v>88</c:v>
                </c:pt>
                <c:pt idx="6">
                  <c:v>74</c:v>
                </c:pt>
                <c:pt idx="7">
                  <c:v>74</c:v>
                </c:pt>
                <c:pt idx="8">
                  <c:v>81</c:v>
                </c:pt>
                <c:pt idx="9">
                  <c:v>100</c:v>
                </c:pt>
                <c:pt idx="10">
                  <c:v>81</c:v>
                </c:pt>
                <c:pt idx="11">
                  <c:v>102</c:v>
                </c:pt>
                <c:pt idx="12">
                  <c:v>83</c:v>
                </c:pt>
                <c:pt idx="13">
                  <c:v>97</c:v>
                </c:pt>
                <c:pt idx="14">
                  <c:v>66</c:v>
                </c:pt>
                <c:pt idx="15">
                  <c:v>72</c:v>
                </c:pt>
                <c:pt idx="16">
                  <c:v>73</c:v>
                </c:pt>
                <c:pt idx="17">
                  <c:v>97</c:v>
                </c:pt>
                <c:pt idx="18">
                  <c:v>95</c:v>
                </c:pt>
                <c:pt idx="19">
                  <c:v>91</c:v>
                </c:pt>
                <c:pt idx="20">
                  <c:v>30</c:v>
                </c:pt>
                <c:pt idx="2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D8-4BC5-85FF-4D616AFAC376}"/>
            </c:ext>
          </c:extLst>
        </c:ser>
        <c:ser>
          <c:idx val="4"/>
          <c:order val="4"/>
          <c:tx>
            <c:strRef>
              <c:f>'Data Table'!$S$3</c:f>
              <c:strCache>
                <c:ptCount val="1"/>
                <c:pt idx="0">
                  <c:v>Walk-in INC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Table'!$S$4:$S$25</c:f>
              <c:numCache>
                <c:formatCode>0</c:formatCode>
                <c:ptCount val="22"/>
                <c:pt idx="0">
                  <c:v>1</c:v>
                </c:pt>
                <c:pt idx="2">
                  <c:v>2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2">
                  <c:v>1</c:v>
                </c:pt>
                <c:pt idx="13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D8-4BC5-85FF-4D616AFAC376}"/>
            </c:ext>
          </c:extLst>
        </c:ser>
        <c:ser>
          <c:idx val="5"/>
          <c:order val="5"/>
          <c:tx>
            <c:strRef>
              <c:f>'Data Table'!$T$3</c:f>
              <c:strCache>
                <c:ptCount val="1"/>
                <c:pt idx="0">
                  <c:v>Web INC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Table'!$T$4:$T$25</c:f>
              <c:numCache>
                <c:formatCode>0</c:formatCode>
                <c:ptCount val="22"/>
                <c:pt idx="0">
                  <c:v>11</c:v>
                </c:pt>
                <c:pt idx="1">
                  <c:v>13</c:v>
                </c:pt>
                <c:pt idx="2">
                  <c:v>18</c:v>
                </c:pt>
                <c:pt idx="3">
                  <c:v>11</c:v>
                </c:pt>
                <c:pt idx="4">
                  <c:v>18</c:v>
                </c:pt>
                <c:pt idx="5">
                  <c:v>14</c:v>
                </c:pt>
                <c:pt idx="6">
                  <c:v>6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16</c:v>
                </c:pt>
                <c:pt idx="13">
                  <c:v>10</c:v>
                </c:pt>
                <c:pt idx="14">
                  <c:v>14</c:v>
                </c:pt>
                <c:pt idx="15">
                  <c:v>21</c:v>
                </c:pt>
                <c:pt idx="16">
                  <c:v>17</c:v>
                </c:pt>
                <c:pt idx="17">
                  <c:v>13</c:v>
                </c:pt>
                <c:pt idx="18">
                  <c:v>3</c:v>
                </c:pt>
                <c:pt idx="19">
                  <c:v>21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D8-4BC5-85FF-4D616AFA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352880"/>
        <c:axId val="1373352400"/>
      </c:areaChart>
      <c:dateAx>
        <c:axId val="1373352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52400"/>
        <c:crosses val="autoZero"/>
        <c:auto val="1"/>
        <c:lblOffset val="100"/>
        <c:baseTimeUnit val="months"/>
      </c:dateAx>
      <c:valAx>
        <c:axId val="137335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52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Average</a:t>
            </a:r>
            <a:r>
              <a:rPr lang="en-AU" baseline="0"/>
              <a:t> Call Handling Time (in Minutes)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Table'!$N$3</c:f>
              <c:strCache>
                <c:ptCount val="1"/>
                <c:pt idx="0">
                  <c:v>AHT 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Table'!$N$4:$N$25</c:f>
              <c:numCache>
                <c:formatCode>0.00</c:formatCode>
                <c:ptCount val="22"/>
                <c:pt idx="0">
                  <c:v>6.5066185767355567</c:v>
                </c:pt>
                <c:pt idx="1">
                  <c:v>6.6759232787884573</c:v>
                </c:pt>
                <c:pt idx="2">
                  <c:v>6.8106552144126526</c:v>
                </c:pt>
                <c:pt idx="3">
                  <c:v>7.2581351207672133</c:v>
                </c:pt>
                <c:pt idx="4">
                  <c:v>7.2056895151690252</c:v>
                </c:pt>
                <c:pt idx="5">
                  <c:v>6.9787940583576527</c:v>
                </c:pt>
                <c:pt idx="6">
                  <c:v>7.4965351899186308</c:v>
                </c:pt>
                <c:pt idx="7">
                  <c:v>7.3967071366914103</c:v>
                </c:pt>
                <c:pt idx="8">
                  <c:v>7.5985313040014315</c:v>
                </c:pt>
                <c:pt idx="9">
                  <c:v>6.95</c:v>
                </c:pt>
                <c:pt idx="10">
                  <c:v>7.6833333333333336</c:v>
                </c:pt>
                <c:pt idx="11">
                  <c:v>7.083333333333333</c:v>
                </c:pt>
                <c:pt idx="12">
                  <c:v>6.833333333333333</c:v>
                </c:pt>
                <c:pt idx="13">
                  <c:v>7.166666666666667</c:v>
                </c:pt>
                <c:pt idx="14">
                  <c:v>7.3833333333333337</c:v>
                </c:pt>
                <c:pt idx="15">
                  <c:v>7.1999999999999993</c:v>
                </c:pt>
                <c:pt idx="16">
                  <c:v>6.8227719398058282</c:v>
                </c:pt>
                <c:pt idx="17">
                  <c:v>7.132929115407145</c:v>
                </c:pt>
                <c:pt idx="18">
                  <c:v>7.0666666666666664</c:v>
                </c:pt>
                <c:pt idx="19">
                  <c:v>7.2096657663962018</c:v>
                </c:pt>
                <c:pt idx="20">
                  <c:v>7.2303888202265725</c:v>
                </c:pt>
                <c:pt idx="21">
                  <c:v>7.3243755971734599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E-43A6-A5B3-E1A1FE959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691488"/>
        <c:axId val="1250692448"/>
      </c:lineChart>
      <c:dateAx>
        <c:axId val="1250691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692448"/>
        <c:crosses val="autoZero"/>
        <c:auto val="1"/>
        <c:lblOffset val="100"/>
        <c:baseTimeUnit val="months"/>
      </c:dateAx>
      <c:valAx>
        <c:axId val="1250692448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69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Closed/Resolved by</a:t>
            </a:r>
            <a:r>
              <a:rPr lang="en-AU" baseline="0"/>
              <a:t> Service Desk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'Data Table'!$V$3</c:f>
              <c:strCache>
                <c:ptCount val="1"/>
                <c:pt idx="0">
                  <c:v>INC Resolved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Table'!$V$4:$V$25</c:f>
              <c:numCache>
                <c:formatCode>0</c:formatCode>
                <c:ptCount val="22"/>
                <c:pt idx="0">
                  <c:v>1375</c:v>
                </c:pt>
                <c:pt idx="1">
                  <c:v>1139</c:v>
                </c:pt>
                <c:pt idx="2">
                  <c:v>1091</c:v>
                </c:pt>
                <c:pt idx="3">
                  <c:v>1358</c:v>
                </c:pt>
                <c:pt idx="4">
                  <c:v>1178</c:v>
                </c:pt>
                <c:pt idx="5">
                  <c:v>1414</c:v>
                </c:pt>
                <c:pt idx="6">
                  <c:v>1340</c:v>
                </c:pt>
                <c:pt idx="7">
                  <c:v>1288</c:v>
                </c:pt>
                <c:pt idx="8">
                  <c:v>1769</c:v>
                </c:pt>
                <c:pt idx="9">
                  <c:v>1749</c:v>
                </c:pt>
                <c:pt idx="10">
                  <c:v>1302</c:v>
                </c:pt>
                <c:pt idx="11">
                  <c:v>1372</c:v>
                </c:pt>
                <c:pt idx="12">
                  <c:v>1569</c:v>
                </c:pt>
                <c:pt idx="13">
                  <c:v>1785</c:v>
                </c:pt>
                <c:pt idx="14">
                  <c:v>1492</c:v>
                </c:pt>
                <c:pt idx="15">
                  <c:v>1689</c:v>
                </c:pt>
                <c:pt idx="16">
                  <c:v>1624</c:v>
                </c:pt>
                <c:pt idx="17">
                  <c:v>1809</c:v>
                </c:pt>
                <c:pt idx="18">
                  <c:v>1581</c:v>
                </c:pt>
                <c:pt idx="19">
                  <c:v>1693</c:v>
                </c:pt>
                <c:pt idx="20">
                  <c:v>1664</c:v>
                </c:pt>
                <c:pt idx="21">
                  <c:v>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2-4E5B-A16C-F3D1E13AC504}"/>
            </c:ext>
          </c:extLst>
        </c:ser>
        <c:ser>
          <c:idx val="1"/>
          <c:order val="1"/>
          <c:tx>
            <c:strRef>
              <c:f>'Data Table'!$W$3</c:f>
              <c:strCache>
                <c:ptCount val="1"/>
                <c:pt idx="0">
                  <c:v>SCTASK Closed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Table'!$W$4:$W$25</c:f>
              <c:numCache>
                <c:formatCode>0</c:formatCode>
                <c:ptCount val="22"/>
                <c:pt idx="0">
                  <c:v>1632</c:v>
                </c:pt>
                <c:pt idx="1">
                  <c:v>1648</c:v>
                </c:pt>
                <c:pt idx="2">
                  <c:v>1695</c:v>
                </c:pt>
                <c:pt idx="3">
                  <c:v>1820</c:v>
                </c:pt>
                <c:pt idx="4">
                  <c:v>1525</c:v>
                </c:pt>
                <c:pt idx="5">
                  <c:v>2040</c:v>
                </c:pt>
                <c:pt idx="6">
                  <c:v>1655</c:v>
                </c:pt>
                <c:pt idx="7">
                  <c:v>1526</c:v>
                </c:pt>
                <c:pt idx="8">
                  <c:v>1693</c:v>
                </c:pt>
                <c:pt idx="9">
                  <c:v>1501</c:v>
                </c:pt>
                <c:pt idx="10">
                  <c:v>1121</c:v>
                </c:pt>
                <c:pt idx="11">
                  <c:v>1545</c:v>
                </c:pt>
                <c:pt idx="12">
                  <c:v>1575</c:v>
                </c:pt>
                <c:pt idx="13">
                  <c:v>1496</c:v>
                </c:pt>
                <c:pt idx="14">
                  <c:v>1244</c:v>
                </c:pt>
                <c:pt idx="15">
                  <c:v>1461</c:v>
                </c:pt>
                <c:pt idx="16">
                  <c:v>1305</c:v>
                </c:pt>
                <c:pt idx="17">
                  <c:v>1475</c:v>
                </c:pt>
                <c:pt idx="18">
                  <c:v>1282</c:v>
                </c:pt>
                <c:pt idx="19">
                  <c:v>1398</c:v>
                </c:pt>
                <c:pt idx="20">
                  <c:v>1420</c:v>
                </c:pt>
                <c:pt idx="21">
                  <c:v>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2-4E5B-A16C-F3D1E13AC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0510255"/>
        <c:axId val="2040519855"/>
      </c:areaChart>
      <c:dateAx>
        <c:axId val="20405102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0519855"/>
        <c:crosses val="autoZero"/>
        <c:auto val="1"/>
        <c:lblOffset val="100"/>
        <c:baseTimeUnit val="months"/>
      </c:dateAx>
      <c:valAx>
        <c:axId val="204051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0510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Table'!$X$3</c:f>
              <c:strCache>
                <c:ptCount val="1"/>
                <c:pt idx="0">
                  <c:v>Closed/Resolved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Table'!$X$4:$X$25</c:f>
              <c:numCache>
                <c:formatCode>0</c:formatCode>
                <c:ptCount val="22"/>
                <c:pt idx="0">
                  <c:v>3007</c:v>
                </c:pt>
                <c:pt idx="1">
                  <c:v>2787</c:v>
                </c:pt>
                <c:pt idx="2">
                  <c:v>2786</c:v>
                </c:pt>
                <c:pt idx="3">
                  <c:v>3178</c:v>
                </c:pt>
                <c:pt idx="4">
                  <c:v>2703</c:v>
                </c:pt>
                <c:pt idx="5">
                  <c:v>3454</c:v>
                </c:pt>
                <c:pt idx="6">
                  <c:v>2995</c:v>
                </c:pt>
                <c:pt idx="7">
                  <c:v>2814</c:v>
                </c:pt>
                <c:pt idx="8">
                  <c:v>3462</c:v>
                </c:pt>
                <c:pt idx="9">
                  <c:v>3250</c:v>
                </c:pt>
                <c:pt idx="10">
                  <c:v>2423</c:v>
                </c:pt>
                <c:pt idx="11">
                  <c:v>2917</c:v>
                </c:pt>
                <c:pt idx="12">
                  <c:v>3144</c:v>
                </c:pt>
                <c:pt idx="13">
                  <c:v>3281</c:v>
                </c:pt>
                <c:pt idx="14">
                  <c:v>2736</c:v>
                </c:pt>
                <c:pt idx="15">
                  <c:v>3150</c:v>
                </c:pt>
                <c:pt idx="16">
                  <c:v>2929</c:v>
                </c:pt>
                <c:pt idx="17">
                  <c:v>3284</c:v>
                </c:pt>
                <c:pt idx="18">
                  <c:v>2863</c:v>
                </c:pt>
                <c:pt idx="19">
                  <c:v>3091</c:v>
                </c:pt>
                <c:pt idx="20">
                  <c:v>3084</c:v>
                </c:pt>
                <c:pt idx="21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5-4F67-8EB0-5EBE0F405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6025903"/>
        <c:axId val="1636051343"/>
      </c:lineChart>
      <c:dateAx>
        <c:axId val="16360259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051343"/>
        <c:crosses val="autoZero"/>
        <c:auto val="1"/>
        <c:lblOffset val="100"/>
        <c:baseTimeUnit val="months"/>
      </c:dateAx>
      <c:valAx>
        <c:axId val="1636051343"/>
        <c:scaling>
          <c:orientation val="minMax"/>
          <c:min val="2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02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Non-phone</a:t>
            </a:r>
            <a:r>
              <a:rPr lang="en-AU" baseline="0"/>
              <a:t> Contacts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'Data Table'!$B$3</c:f>
              <c:strCache>
                <c:ptCount val="1"/>
                <c:pt idx="0">
                  <c:v>Self Service Requests
Direct to 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Table'!$B$4:$B$25</c:f>
              <c:numCache>
                <c:formatCode>0</c:formatCode>
                <c:ptCount val="22"/>
                <c:pt idx="0">
                  <c:v>1434</c:v>
                </c:pt>
                <c:pt idx="1">
                  <c:v>1540</c:v>
                </c:pt>
                <c:pt idx="2">
                  <c:v>1440</c:v>
                </c:pt>
                <c:pt idx="3">
                  <c:v>1496</c:v>
                </c:pt>
                <c:pt idx="4">
                  <c:v>1380</c:v>
                </c:pt>
                <c:pt idx="5">
                  <c:v>1397</c:v>
                </c:pt>
                <c:pt idx="6">
                  <c:v>1494</c:v>
                </c:pt>
                <c:pt idx="7">
                  <c:v>1417</c:v>
                </c:pt>
                <c:pt idx="8">
                  <c:v>1538</c:v>
                </c:pt>
                <c:pt idx="9">
                  <c:v>1337</c:v>
                </c:pt>
                <c:pt idx="10">
                  <c:v>979</c:v>
                </c:pt>
                <c:pt idx="11">
                  <c:v>1314</c:v>
                </c:pt>
                <c:pt idx="12">
                  <c:v>1401</c:v>
                </c:pt>
                <c:pt idx="13">
                  <c:v>1272</c:v>
                </c:pt>
                <c:pt idx="14">
                  <c:v>1102</c:v>
                </c:pt>
                <c:pt idx="15">
                  <c:v>1219</c:v>
                </c:pt>
                <c:pt idx="16">
                  <c:v>1298</c:v>
                </c:pt>
                <c:pt idx="17">
                  <c:v>1305</c:v>
                </c:pt>
                <c:pt idx="18">
                  <c:v>1286</c:v>
                </c:pt>
                <c:pt idx="19">
                  <c:v>1351</c:v>
                </c:pt>
                <c:pt idx="20">
                  <c:v>1382</c:v>
                </c:pt>
                <c:pt idx="21">
                  <c:v>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A-4A33-93D8-421EFB0CF451}"/>
            </c:ext>
          </c:extLst>
        </c:ser>
        <c:ser>
          <c:idx val="1"/>
          <c:order val="1"/>
          <c:tx>
            <c:strRef>
              <c:f>'Data Table'!$C$3</c:f>
              <c:strCache>
                <c:ptCount val="1"/>
                <c:pt idx="0">
                  <c:v>Self Service Incidents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Table'!$C$4:$C$25</c:f>
              <c:numCache>
                <c:formatCode>0</c:formatCode>
                <c:ptCount val="22"/>
                <c:pt idx="0">
                  <c:v>211</c:v>
                </c:pt>
                <c:pt idx="1">
                  <c:v>210</c:v>
                </c:pt>
                <c:pt idx="2">
                  <c:v>147</c:v>
                </c:pt>
                <c:pt idx="3">
                  <c:v>226</c:v>
                </c:pt>
                <c:pt idx="4">
                  <c:v>210</c:v>
                </c:pt>
                <c:pt idx="5">
                  <c:v>263</c:v>
                </c:pt>
                <c:pt idx="6">
                  <c:v>204</c:v>
                </c:pt>
                <c:pt idx="7">
                  <c:v>209</c:v>
                </c:pt>
                <c:pt idx="8">
                  <c:v>217</c:v>
                </c:pt>
                <c:pt idx="9">
                  <c:v>239</c:v>
                </c:pt>
                <c:pt idx="10">
                  <c:v>199</c:v>
                </c:pt>
                <c:pt idx="11">
                  <c:v>246</c:v>
                </c:pt>
                <c:pt idx="12">
                  <c:v>232</c:v>
                </c:pt>
                <c:pt idx="13">
                  <c:v>198</c:v>
                </c:pt>
                <c:pt idx="14">
                  <c:v>238</c:v>
                </c:pt>
                <c:pt idx="15">
                  <c:v>235</c:v>
                </c:pt>
                <c:pt idx="16">
                  <c:v>258</c:v>
                </c:pt>
                <c:pt idx="17">
                  <c:v>291</c:v>
                </c:pt>
                <c:pt idx="18">
                  <c:v>246</c:v>
                </c:pt>
                <c:pt idx="19">
                  <c:v>252</c:v>
                </c:pt>
                <c:pt idx="20">
                  <c:v>303</c:v>
                </c:pt>
                <c:pt idx="21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A-4A33-93D8-421EFB0CF451}"/>
            </c:ext>
          </c:extLst>
        </c:ser>
        <c:ser>
          <c:idx val="3"/>
          <c:order val="2"/>
          <c:tx>
            <c:strRef>
              <c:f>'Data Table'!$G$3</c:f>
              <c:strCache>
                <c:ptCount val="1"/>
                <c:pt idx="0">
                  <c:v>Emails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Table'!$G$4:$G$25</c:f>
              <c:numCache>
                <c:formatCode>0</c:formatCode>
                <c:ptCount val="22"/>
                <c:pt idx="0">
                  <c:v>2340</c:v>
                </c:pt>
                <c:pt idx="1">
                  <c:v>2581</c:v>
                </c:pt>
                <c:pt idx="2">
                  <c:v>2417</c:v>
                </c:pt>
                <c:pt idx="3">
                  <c:v>2237</c:v>
                </c:pt>
                <c:pt idx="4">
                  <c:v>2008</c:v>
                </c:pt>
                <c:pt idx="5">
                  <c:v>2520</c:v>
                </c:pt>
                <c:pt idx="6">
                  <c:v>2589</c:v>
                </c:pt>
                <c:pt idx="7">
                  <c:v>2639</c:v>
                </c:pt>
                <c:pt idx="8">
                  <c:v>3148</c:v>
                </c:pt>
                <c:pt idx="9">
                  <c:v>3039</c:v>
                </c:pt>
                <c:pt idx="10">
                  <c:v>3170</c:v>
                </c:pt>
                <c:pt idx="11">
                  <c:v>2325</c:v>
                </c:pt>
                <c:pt idx="12">
                  <c:v>2548</c:v>
                </c:pt>
                <c:pt idx="13">
                  <c:v>2784</c:v>
                </c:pt>
                <c:pt idx="14">
                  <c:v>3244</c:v>
                </c:pt>
                <c:pt idx="15">
                  <c:v>3362</c:v>
                </c:pt>
                <c:pt idx="16">
                  <c:v>3987</c:v>
                </c:pt>
                <c:pt idx="17">
                  <c:v>3652</c:v>
                </c:pt>
                <c:pt idx="18">
                  <c:v>2544</c:v>
                </c:pt>
                <c:pt idx="19">
                  <c:v>2729</c:v>
                </c:pt>
                <c:pt idx="20">
                  <c:v>2243</c:v>
                </c:pt>
                <c:pt idx="21">
                  <c:v>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5A-4A33-93D8-421EFB0CF451}"/>
            </c:ext>
          </c:extLst>
        </c:ser>
        <c:ser>
          <c:idx val="4"/>
          <c:order val="3"/>
          <c:tx>
            <c:strRef>
              <c:f>'Data Table'!$H$3</c:f>
              <c:strCache>
                <c:ptCount val="1"/>
                <c:pt idx="0">
                  <c:v>Live Chats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Table'!$H$4:$H$25</c:f>
              <c:numCache>
                <c:formatCode>0</c:formatCode>
                <c:ptCount val="22"/>
                <c:pt idx="0">
                  <c:v>166</c:v>
                </c:pt>
                <c:pt idx="1">
                  <c:v>145</c:v>
                </c:pt>
                <c:pt idx="2">
                  <c:v>159</c:v>
                </c:pt>
                <c:pt idx="3">
                  <c:v>145</c:v>
                </c:pt>
                <c:pt idx="4">
                  <c:v>149</c:v>
                </c:pt>
                <c:pt idx="5">
                  <c:v>182</c:v>
                </c:pt>
                <c:pt idx="6">
                  <c:v>159</c:v>
                </c:pt>
                <c:pt idx="7">
                  <c:v>157</c:v>
                </c:pt>
                <c:pt idx="8">
                  <c:v>154</c:v>
                </c:pt>
                <c:pt idx="9">
                  <c:v>151</c:v>
                </c:pt>
                <c:pt idx="10">
                  <c:v>108</c:v>
                </c:pt>
                <c:pt idx="11">
                  <c:v>155</c:v>
                </c:pt>
                <c:pt idx="12">
                  <c:v>158</c:v>
                </c:pt>
                <c:pt idx="13">
                  <c:v>176</c:v>
                </c:pt>
                <c:pt idx="14">
                  <c:v>139</c:v>
                </c:pt>
                <c:pt idx="15">
                  <c:v>123</c:v>
                </c:pt>
                <c:pt idx="16">
                  <c:v>159</c:v>
                </c:pt>
                <c:pt idx="17">
                  <c:v>179</c:v>
                </c:pt>
                <c:pt idx="18">
                  <c:v>188</c:v>
                </c:pt>
                <c:pt idx="19">
                  <c:v>180</c:v>
                </c:pt>
                <c:pt idx="20">
                  <c:v>168</c:v>
                </c:pt>
                <c:pt idx="21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5A-4A33-93D8-421EFB0CF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053888"/>
        <c:axId val="395057728"/>
      </c:areaChart>
      <c:dateAx>
        <c:axId val="395053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57728"/>
        <c:crosses val="autoZero"/>
        <c:auto val="1"/>
        <c:lblOffset val="100"/>
        <c:baseTimeUnit val="months"/>
      </c:dateAx>
      <c:valAx>
        <c:axId val="39505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53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Table'!$J$3</c:f>
              <c:strCache>
                <c:ptCount val="1"/>
                <c:pt idx="0">
                  <c:v>Customer Contacts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Table'!$J$4:$J$25</c:f>
              <c:numCache>
                <c:formatCode>0</c:formatCode>
                <c:ptCount val="22"/>
                <c:pt idx="0">
                  <c:v>7780</c:v>
                </c:pt>
                <c:pt idx="1">
                  <c:v>7690</c:v>
                </c:pt>
                <c:pt idx="2">
                  <c:v>7535</c:v>
                </c:pt>
                <c:pt idx="3">
                  <c:v>7758</c:v>
                </c:pt>
                <c:pt idx="4">
                  <c:v>6685</c:v>
                </c:pt>
                <c:pt idx="5">
                  <c:v>8688</c:v>
                </c:pt>
                <c:pt idx="6">
                  <c:v>7904</c:v>
                </c:pt>
                <c:pt idx="7">
                  <c:v>7720</c:v>
                </c:pt>
                <c:pt idx="8">
                  <c:v>8896</c:v>
                </c:pt>
                <c:pt idx="9">
                  <c:v>8559</c:v>
                </c:pt>
                <c:pt idx="10">
                  <c:v>7462</c:v>
                </c:pt>
                <c:pt idx="11">
                  <c:v>7570</c:v>
                </c:pt>
                <c:pt idx="12">
                  <c:v>7900</c:v>
                </c:pt>
                <c:pt idx="13">
                  <c:v>8434</c:v>
                </c:pt>
                <c:pt idx="14">
                  <c:v>8068</c:v>
                </c:pt>
                <c:pt idx="15">
                  <c:v>8731</c:v>
                </c:pt>
                <c:pt idx="16">
                  <c:v>9224</c:v>
                </c:pt>
                <c:pt idx="17">
                  <c:v>9579</c:v>
                </c:pt>
                <c:pt idx="18">
                  <c:v>7812</c:v>
                </c:pt>
                <c:pt idx="19">
                  <c:v>8227</c:v>
                </c:pt>
                <c:pt idx="20">
                  <c:v>7845</c:v>
                </c:pt>
                <c:pt idx="21">
                  <c:v>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4-4659-BB3D-708CE774B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146688"/>
        <c:axId val="599147168"/>
      </c:lineChart>
      <c:dateAx>
        <c:axId val="599146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147168"/>
        <c:crosses val="autoZero"/>
        <c:auto val="1"/>
        <c:lblOffset val="100"/>
        <c:baseTimeUnit val="months"/>
      </c:dateAx>
      <c:valAx>
        <c:axId val="599147168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14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Table'!$L$3</c:f>
              <c:strCache>
                <c:ptCount val="1"/>
                <c:pt idx="0">
                  <c:v>Agent Interaction Change from Previous Month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Table'!$L$4:$L$25</c:f>
              <c:numCache>
                <c:formatCode>0</c:formatCode>
                <c:ptCount val="22"/>
                <c:pt idx="1">
                  <c:v>-270</c:v>
                </c:pt>
                <c:pt idx="2">
                  <c:v>-83</c:v>
                </c:pt>
                <c:pt idx="3">
                  <c:v>719</c:v>
                </c:pt>
                <c:pt idx="4">
                  <c:v>-915</c:v>
                </c:pt>
                <c:pt idx="5">
                  <c:v>1106</c:v>
                </c:pt>
                <c:pt idx="6">
                  <c:v>155</c:v>
                </c:pt>
                <c:pt idx="7">
                  <c:v>-452</c:v>
                </c:pt>
                <c:pt idx="8">
                  <c:v>2200</c:v>
                </c:pt>
                <c:pt idx="9">
                  <c:v>-551</c:v>
                </c:pt>
                <c:pt idx="10">
                  <c:v>-2197</c:v>
                </c:pt>
                <c:pt idx="11">
                  <c:v>716</c:v>
                </c:pt>
                <c:pt idx="12">
                  <c:v>709</c:v>
                </c:pt>
                <c:pt idx="13">
                  <c:v>915</c:v>
                </c:pt>
                <c:pt idx="14">
                  <c:v>-1662</c:v>
                </c:pt>
                <c:pt idx="15">
                  <c:v>572</c:v>
                </c:pt>
                <c:pt idx="16">
                  <c:v>-570</c:v>
                </c:pt>
                <c:pt idx="17">
                  <c:v>1575</c:v>
                </c:pt>
                <c:pt idx="18">
                  <c:v>-911</c:v>
                </c:pt>
                <c:pt idx="19">
                  <c:v>-34</c:v>
                </c:pt>
                <c:pt idx="20">
                  <c:v>368</c:v>
                </c:pt>
                <c:pt idx="21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D-40AB-9BD2-624A97FD5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601152"/>
        <c:axId val="531599232"/>
      </c:lineChart>
      <c:dateAx>
        <c:axId val="531601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599232"/>
        <c:crosses val="autoZero"/>
        <c:auto val="1"/>
        <c:lblOffset val="100"/>
        <c:baseTimeUnit val="months"/>
      </c:dateAx>
      <c:valAx>
        <c:axId val="53159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6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Table'!$K$3</c:f>
              <c:strCache>
                <c:ptCount val="1"/>
                <c:pt idx="0">
                  <c:v>Agent Interactions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'Data Table'!$A$4:$A$25</c:f>
              <c:numCache>
                <c:formatCode>mmm\-yy</c:formatCode>
                <c:ptCount val="2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</c:numCache>
            </c:numRef>
          </c:cat>
          <c:val>
            <c:numRef>
              <c:f>'Data Table'!$K$4:$K$25</c:f>
              <c:numCache>
                <c:formatCode>0</c:formatCode>
                <c:ptCount val="22"/>
                <c:pt idx="0">
                  <c:v>6371</c:v>
                </c:pt>
                <c:pt idx="1">
                  <c:v>6101</c:v>
                </c:pt>
                <c:pt idx="2">
                  <c:v>6018</c:v>
                </c:pt>
                <c:pt idx="3">
                  <c:v>6737</c:v>
                </c:pt>
                <c:pt idx="4">
                  <c:v>5822</c:v>
                </c:pt>
                <c:pt idx="5">
                  <c:v>6928</c:v>
                </c:pt>
                <c:pt idx="6">
                  <c:v>7083</c:v>
                </c:pt>
                <c:pt idx="7">
                  <c:v>6631</c:v>
                </c:pt>
                <c:pt idx="8">
                  <c:v>8831</c:v>
                </c:pt>
                <c:pt idx="9">
                  <c:v>8280</c:v>
                </c:pt>
                <c:pt idx="10">
                  <c:v>6083</c:v>
                </c:pt>
                <c:pt idx="11">
                  <c:v>6799</c:v>
                </c:pt>
                <c:pt idx="12">
                  <c:v>7508</c:v>
                </c:pt>
                <c:pt idx="13">
                  <c:v>8423</c:v>
                </c:pt>
                <c:pt idx="14">
                  <c:v>6761</c:v>
                </c:pt>
                <c:pt idx="15">
                  <c:v>7333</c:v>
                </c:pt>
                <c:pt idx="16">
                  <c:v>6763</c:v>
                </c:pt>
                <c:pt idx="17">
                  <c:v>8338</c:v>
                </c:pt>
                <c:pt idx="18">
                  <c:v>7427</c:v>
                </c:pt>
                <c:pt idx="19">
                  <c:v>7393</c:v>
                </c:pt>
                <c:pt idx="20">
                  <c:v>7761</c:v>
                </c:pt>
                <c:pt idx="21">
                  <c:v>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F-4B85-9AAD-B7C1C947A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21199"/>
        <c:axId val="149386607"/>
      </c:lineChart>
      <c:dateAx>
        <c:axId val="17342119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386607"/>
        <c:crosses val="autoZero"/>
        <c:auto val="1"/>
        <c:lblOffset val="100"/>
        <c:baseTimeUnit val="months"/>
      </c:dateAx>
      <c:valAx>
        <c:axId val="149386607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2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15</xdr:row>
      <xdr:rowOff>0</xdr:rowOff>
    </xdr:from>
    <xdr:to>
      <xdr:col>15</xdr:col>
      <xdr:colOff>304800</xdr:colOff>
      <xdr:row>29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A51533-0A7A-44C4-9C35-C4B6DD295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304800</xdr:colOff>
      <xdr:row>29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77B39F-9FBB-4C6C-A55B-154541BF0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304800</xdr:colOff>
      <xdr:row>44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60191D-E728-4764-8145-25A213571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304800</xdr:colOff>
      <xdr:row>44</xdr:row>
      <xdr:rowOff>76200</xdr:rowOff>
    </xdr:to>
    <xdr:graphicFrame macro="">
      <xdr:nvGraphicFramePr>
        <xdr:cNvPr id="11" name="Chart 5">
          <a:extLst>
            <a:ext uri="{FF2B5EF4-FFF2-40B4-BE49-F238E27FC236}">
              <a16:creationId xmlns:a16="http://schemas.microsoft.com/office/drawing/2014/main" id="{A309617C-B25A-4C42-8A72-4327C5D6D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315058</xdr:colOff>
      <xdr:row>44</xdr:row>
      <xdr:rowOff>76200</xdr:rowOff>
    </xdr:to>
    <xdr:graphicFrame macro="">
      <xdr:nvGraphicFramePr>
        <xdr:cNvPr id="15" name="Chart 9">
          <a:extLst>
            <a:ext uri="{FF2B5EF4-FFF2-40B4-BE49-F238E27FC236}">
              <a16:creationId xmlns:a16="http://schemas.microsoft.com/office/drawing/2014/main" id="{4456D518-467F-411C-9EED-FA25EE1D3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65EC050-C502-427B-A84F-DBEB9C6F0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76200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74AE45E8-AC04-4FD7-8DD9-0F4D038B7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76200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98B6563F-5017-4B1C-AF16-46F15150B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336176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6D6219-0549-4610-B9F2-6CF6711DE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F7AB01-02F9-4515-B53A-4B23E1FCD501}" name="InteractionData" displayName="InteractionData" ref="A3:X25" totalsRowShown="0">
  <autoFilter ref="A3:X25" xr:uid="{F8F7AB01-02F9-4515-B53A-4B23E1FCD501}"/>
  <tableColumns count="24">
    <tableColumn id="1" xr3:uid="{7137165B-949E-45F8-BC69-65F5A849D063}" name="Month/Year" dataDxfId="26"/>
    <tableColumn id="2" xr3:uid="{501DA9C4-B72B-4D9F-A004-42C9C7D85D7E}" name="Self Service Requests_x000a_Direct to SD" dataDxfId="25"/>
    <tableColumn id="3" xr3:uid="{3AB0424A-9B3E-4A93-9514-057AF5C2A289}" name="Self Service Incidents" dataDxfId="24"/>
    <tableColumn id="4" xr3:uid="{30B8BAE7-5E0B-4D47-9A86-DD3071044F0C}" name="Inbound Calls" dataDxfId="23"/>
    <tableColumn id="22" xr3:uid="{EB48C297-8506-4BA9-896D-504C878C3813}" name="Outbound calls" dataDxfId="22"/>
    <tableColumn id="24" xr3:uid="{A3995EF4-11A8-4F78-A058-245C7FC2E325}" name="Total Calls" dataDxfId="21">
      <calculatedColumnFormula>SUM(InteractionData[[#This Row],[Inbound Calls]:[Outbound calls]])</calculatedColumnFormula>
    </tableColumn>
    <tableColumn id="5" xr3:uid="{4D63D5BA-874B-4112-B1D3-81BB360CC76B}" name="Emails" dataDxfId="20"/>
    <tableColumn id="6" xr3:uid="{58D002E9-9C91-44FB-8160-48E45B7184C8}" name="Live Chats" dataDxfId="19"/>
    <tableColumn id="7" xr3:uid="{50AC2FB4-B4CB-4B0F-B283-C04F54D66398}" name="Password Resets" dataDxfId="18"/>
    <tableColumn id="11" xr3:uid="{F7676E81-A45C-4F4B-9C3C-C388EC350630}" name="Customer Contacts" dataDxfId="17">
      <calculatedColumnFormula>SUM(InteractionData[[#This Row],[Self Service Requests
Direct to SD]:[Inbound Calls]])+SUM(InteractionData[[#This Row],[Emails]:[Password Resets]])</calculatedColumnFormula>
    </tableColumn>
    <tableColumn id="8" xr3:uid="{FEA905B8-53C0-4DE8-B7DF-E6C2E94FC889}" name="Agent Interactions" dataDxfId="16"/>
    <tableColumn id="10" xr3:uid="{85EC2D0D-E773-421E-BE34-0B66E810165F}" name="Agent Interaction Change from Previous Month" dataDxfId="15">
      <calculatedColumnFormula>#REF!-#REF!</calculatedColumnFormula>
    </tableColumn>
    <tableColumn id="9" xr3:uid="{D21E2122-ACA6-4548-BC11-D907A833947E}" name="AHT" dataDxfId="14">
      <calculatedColumnFormula>L4/J4</calculatedColumnFormula>
    </tableColumn>
    <tableColumn id="19" xr3:uid="{235C7989-DF96-479E-A676-17C2B9F44EE5}" name="AHT *" dataDxfId="13">
      <calculatedColumnFormula>InteractionData[[#This Row],[AHT]]*24*60</calculatedColumnFormula>
    </tableColumn>
    <tableColumn id="14" xr3:uid="{6FA1BBDD-2632-48BA-ABD6-C02BDFDF0A73}" name="Email INC" dataDxfId="12"/>
    <tableColumn id="15" xr3:uid="{EDADDE6F-7B65-4070-AB81-3BFE0591AEE3}" name="Event Monitoring INC" dataDxfId="11"/>
    <tableColumn id="12" xr3:uid="{5B83077A-7934-4AC5-B59D-5A20AD8DB561}" name="Phone INC" dataDxfId="10"/>
    <tableColumn id="13" xr3:uid="{EA3B5DBD-03AC-4E48-BD44-10DCB9230B66}" name="Self-Service INC" dataDxfId="9"/>
    <tableColumn id="17" xr3:uid="{C43C9024-5BE6-47DB-BDB6-78282D61B15D}" name="Walk-in INC" dataDxfId="8"/>
    <tableColumn id="16" xr3:uid="{93F5A675-10B1-4A88-917B-5363C8265FE9}" name="Web INC" dataDxfId="7"/>
    <tableColumn id="18" xr3:uid="{11341CF6-8E5A-485E-92C3-C45F443FFAA1}" name="Total Incidents Opened by Service Desk" dataDxfId="6">
      <calculatedColumnFormula>SUM(InteractionData[[#This Row],[Email INC]:[Web INC]])</calculatedColumnFormula>
    </tableColumn>
    <tableColumn id="20" xr3:uid="{E239BFBB-CC89-4D21-BCCF-A3073978C5C6}" name="INC Resolved" dataDxfId="5"/>
    <tableColumn id="21" xr3:uid="{A4AC9A41-5A4A-492E-A923-5B23CFB4478D}" name="SCTASK Closed" dataDxfId="4"/>
    <tableColumn id="23" xr3:uid="{49B9E76F-4F4E-4CAA-90A9-B379A1399E13}" name="Closed/Resolved" dataDxfId="3">
      <calculatedColumnFormula>SUM(InteractionData[[#This Row],[INC Resolved]:[SCTASK Closed]])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5A308-697E-4654-AE6A-3E95EDB0C498}" name="AHTCalculator" displayName="AHTCalculator" ref="A1:C9" totalsRowShown="0">
  <autoFilter ref="A1:C9" xr:uid="{FF55A308-697E-4654-AE6A-3E95EDB0C498}"/>
  <tableColumns count="3">
    <tableColumn id="4" xr3:uid="{F1C78C54-3EFC-409F-BB68-F9C9632BEF6E}" name="Calls" dataDxfId="2" dataCellStyle="Normal 2"/>
    <tableColumn id="2" xr3:uid="{F4791A10-B9D4-4159-A33B-4E3A82F4101D}" name="AHT" dataDxfId="1" dataCellStyle="Normal 2"/>
    <tableColumn id="5" xr3:uid="{18340931-E676-475B-9AF5-1621BEE30CDF}" name="Total Handling Time" dataDxfId="0">
      <calculatedColumnFormula>AHTCalculator[[#This Row],[Calls]]*AHTCalculator[[#This Row],[AHT]]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ueenslandrail.service-now.com/nav_to.do?uri=sys_report_template.do%3Fjvar_report_id%3Dbd51c76183bd269034fe73326daad370" TargetMode="External"/><Relationship Id="rId13" Type="http://schemas.openxmlformats.org/officeDocument/2006/relationships/hyperlink" Target="https://queenslandrail.service-now.com/sys_report_template.do?jvar_report_id=f0ca912783f1ee90e780fc88beaad30f" TargetMode="External"/><Relationship Id="rId3" Type="http://schemas.openxmlformats.org/officeDocument/2006/relationships/hyperlink" Target="https://queenslandrail.service-now.com/sys_report_template.do?jvar_report_id=05d62cf43328a610eaaeae845d5c7b4e" TargetMode="External"/><Relationship Id="rId7" Type="http://schemas.openxmlformats.org/officeDocument/2006/relationships/hyperlink" Target="../../../../../:f:/r/sites/QueenslandRailSeniors/Shared%20Documents/General/Reporting/Snapshots%20and%20Reports%20(FAPSYD)?csf=1&amp;web=1&amp;e=9BLefA" TargetMode="External"/><Relationship Id="rId12" Type="http://schemas.openxmlformats.org/officeDocument/2006/relationships/hyperlink" Target="https://queenslandrail.service-now.com/nav_to.do?uri=sys_report_template.do%3Fjvar_report_id%3Dbd51c76183bd269034fe73326daad370" TargetMode="External"/><Relationship Id="rId2" Type="http://schemas.openxmlformats.org/officeDocument/2006/relationships/hyperlink" Target="https://queenslandrail.service-now.com/sys_report_template.do?jvar_report_id=8b24203c33e4a610eaaeae845d5c7b23" TargetMode="External"/><Relationship Id="rId16" Type="http://schemas.openxmlformats.org/officeDocument/2006/relationships/table" Target="../tables/table1.xml"/><Relationship Id="rId1" Type="http://schemas.openxmlformats.org/officeDocument/2006/relationships/hyperlink" Target="https://queenslandrail.service-now.com/sys_report_template.do?jvar_report_id=a3f7ac3c3328a610eaaeae845d5c7b0d" TargetMode="External"/><Relationship Id="rId6" Type="http://schemas.openxmlformats.org/officeDocument/2006/relationships/hyperlink" Target="../../../../../:f:/r/sites/QueenslandRailSeniors/Shared%20Documents/General/Reporting/Snapshots%20and%20Reports%20(FAPSYD)?csf=1&amp;web=1&amp;e=9BLefA" TargetMode="External"/><Relationship Id="rId11" Type="http://schemas.openxmlformats.org/officeDocument/2006/relationships/hyperlink" Target="https://queenslandrail.service-now.com/nav_to.do?uri=sys_report_template.do%3Fjvar_report_id%3Dbd51c76183bd269034fe73326daad370" TargetMode="External"/><Relationship Id="rId5" Type="http://schemas.openxmlformats.org/officeDocument/2006/relationships/hyperlink" Target="https://queenslandrail.service-now.com/sys_report_template.do?jvar_report_id=b7a8f6384730ee106793229df26d43cd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queenslandrail.service-now.com/nav_to.do?uri=sys_report_template.do%3Fjvar_report_id%3Dbd51c76183bd269034fe73326daad370" TargetMode="External"/><Relationship Id="rId4" Type="http://schemas.openxmlformats.org/officeDocument/2006/relationships/hyperlink" Target="../../../../../:x:/r/sites/QueenslandRailSeniors/Shared%20Documents/General/Reporting/Weekly%20Agent%20Reporting/AgentReporting-Combined.xlsx?d=w8748a61aee0047b99af87c91425b4c5e&amp;csf=1&amp;web=1&amp;e=mgLeql" TargetMode="External"/><Relationship Id="rId9" Type="http://schemas.openxmlformats.org/officeDocument/2006/relationships/hyperlink" Target="https://queenslandrail.service-now.com/nav_to.do?uri=sys_report_template.do%3Fjvar_report_id%3Dbd51c76183bd269034fe73326daad370" TargetMode="External"/><Relationship Id="rId14" Type="http://schemas.openxmlformats.org/officeDocument/2006/relationships/hyperlink" Target="https://queenslandrail.service-now.com/nav_to.do?uri=%2Fsys_report_template.do%3Fjvar_report_id%3Db2ec912f83f1ee90e780fc88beaad3e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01FE-D80F-481D-8753-A55AFF8A9185}">
  <dimension ref="A1:X78"/>
  <sheetViews>
    <sheetView tabSelected="1" workbookViewId="0">
      <pane ySplit="3" topLeftCell="A7" activePane="bottomLeft" state="frozen"/>
      <selection pane="bottomLeft" activeCell="H25" sqref="H7:H25"/>
    </sheetView>
  </sheetViews>
  <sheetFormatPr defaultRowHeight="15" x14ac:dyDescent="0.25"/>
  <cols>
    <col min="1" max="1" width="11" customWidth="1"/>
    <col min="2" max="2" width="22.28515625" customWidth="1"/>
    <col min="3" max="3" width="23.140625" customWidth="1"/>
    <col min="4" max="7" width="23.7109375" customWidth="1"/>
    <col min="8" max="8" width="20.7109375" customWidth="1"/>
    <col min="9" max="10" width="19.7109375" customWidth="1"/>
    <col min="11" max="11" width="22.42578125" customWidth="1"/>
    <col min="12" max="12" width="20.85546875" customWidth="1"/>
    <col min="13" max="13" width="18.85546875" customWidth="1"/>
    <col min="14" max="14" width="14.42578125" customWidth="1"/>
    <col min="15" max="15" width="12.5703125" customWidth="1"/>
    <col min="16" max="16" width="9.140625" customWidth="1"/>
    <col min="17" max="17" width="24.5703125" customWidth="1"/>
    <col min="18" max="18" width="14.85546875" customWidth="1"/>
    <col min="19" max="19" width="9.140625" customWidth="1"/>
    <col min="20" max="20" width="18.42578125" customWidth="1"/>
    <col min="21" max="21" width="24.42578125" customWidth="1"/>
    <col min="22" max="22" width="29" customWidth="1"/>
    <col min="23" max="23" width="19.140625" customWidth="1"/>
    <col min="24" max="24" width="19" bestFit="1" customWidth="1"/>
  </cols>
  <sheetData>
    <row r="1" spans="1:24" x14ac:dyDescent="0.25">
      <c r="A1" s="3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3</v>
      </c>
      <c r="H1" s="4" t="s">
        <v>4</v>
      </c>
      <c r="I1" s="4" t="s">
        <v>5</v>
      </c>
      <c r="J1" s="4"/>
      <c r="K1" s="4" t="s">
        <v>6</v>
      </c>
      <c r="O1" s="6" t="s">
        <v>7</v>
      </c>
      <c r="P1" s="6" t="s">
        <v>7</v>
      </c>
      <c r="Q1" s="6" t="s">
        <v>7</v>
      </c>
      <c r="R1" s="6" t="s">
        <v>7</v>
      </c>
      <c r="T1" s="6" t="s">
        <v>7</v>
      </c>
      <c r="V1" s="6" t="s">
        <v>8</v>
      </c>
      <c r="W1" s="6" t="s">
        <v>9</v>
      </c>
    </row>
    <row r="2" spans="1:24" x14ac:dyDescent="0.25">
      <c r="D2" t="s">
        <v>10</v>
      </c>
    </row>
    <row r="3" spans="1:24" ht="45" x14ac:dyDescent="0.25">
      <c r="A3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</row>
    <row r="4" spans="1:24" x14ac:dyDescent="0.25">
      <c r="A4" s="2">
        <v>45323</v>
      </c>
      <c r="B4" s="5">
        <v>1434</v>
      </c>
      <c r="C4" s="5">
        <v>211</v>
      </c>
      <c r="D4" s="5">
        <v>3028</v>
      </c>
      <c r="E4" s="5">
        <v>458</v>
      </c>
      <c r="F4" s="5">
        <f>SUM(InteractionData[[#This Row],[Inbound Calls]:[Outbound calls]])</f>
        <v>3486</v>
      </c>
      <c r="G4" s="5">
        <v>2340</v>
      </c>
      <c r="H4" s="5">
        <v>166</v>
      </c>
      <c r="I4" s="5">
        <v>601</v>
      </c>
      <c r="J4" s="5">
        <f>SUM(InteractionData[[#This Row],[Self Service Requests
Direct to SD]:[Inbound Calls]])+SUM(InteractionData[[#This Row],[Emails]:[Password Resets]])</f>
        <v>7780</v>
      </c>
      <c r="K4" s="5">
        <v>6371</v>
      </c>
      <c r="L4" s="5"/>
      <c r="M4" s="7">
        <v>4.5184851227330252E-3</v>
      </c>
      <c r="N4" s="8">
        <f>InteractionData[[#This Row],[AHT]]*24*60</f>
        <v>6.5066185767355567</v>
      </c>
      <c r="O4" s="5">
        <v>140</v>
      </c>
      <c r="P4" s="5">
        <v>248</v>
      </c>
      <c r="Q4" s="5">
        <v>1715</v>
      </c>
      <c r="R4" s="5">
        <v>96</v>
      </c>
      <c r="S4" s="5">
        <v>1</v>
      </c>
      <c r="T4" s="5">
        <v>11</v>
      </c>
      <c r="U4" s="5">
        <f>SUM(InteractionData[[#This Row],[Email INC]:[Web INC]])</f>
        <v>2211</v>
      </c>
      <c r="V4" s="5">
        <v>1375</v>
      </c>
      <c r="W4" s="5">
        <v>1632</v>
      </c>
      <c r="X4" s="5">
        <f>SUM(InteractionData[[#This Row],[INC Resolved]:[SCTASK Closed]])</f>
        <v>3007</v>
      </c>
    </row>
    <row r="5" spans="1:24" x14ac:dyDescent="0.25">
      <c r="A5" s="2">
        <v>45352</v>
      </c>
      <c r="B5" s="5">
        <v>1540</v>
      </c>
      <c r="C5" s="5">
        <v>210</v>
      </c>
      <c r="D5" s="5">
        <v>2668</v>
      </c>
      <c r="E5" s="5">
        <v>461</v>
      </c>
      <c r="F5" s="5">
        <f>SUM(InteractionData[[#This Row],[Inbound Calls]:[Outbound calls]])</f>
        <v>3129</v>
      </c>
      <c r="G5" s="5">
        <v>2581</v>
      </c>
      <c r="H5" s="5">
        <v>145</v>
      </c>
      <c r="I5" s="5">
        <v>546</v>
      </c>
      <c r="J5" s="5">
        <f>SUM(InteractionData[[#This Row],[Self Service Requests
Direct to SD]:[Inbound Calls]])+SUM(InteractionData[[#This Row],[Emails]:[Password Resets]])</f>
        <v>7690</v>
      </c>
      <c r="K5" s="5">
        <v>6101</v>
      </c>
      <c r="L5" s="5">
        <f>InteractionData[[#This Row],[Agent Interactions]]-K4</f>
        <v>-270</v>
      </c>
      <c r="M5" s="7">
        <v>4.6360578324919841E-3</v>
      </c>
      <c r="N5" s="8">
        <f>InteractionData[[#This Row],[AHT]]*24*60</f>
        <v>6.6759232787884573</v>
      </c>
      <c r="O5" s="5">
        <v>143</v>
      </c>
      <c r="P5" s="5">
        <v>328</v>
      </c>
      <c r="Q5" s="5">
        <v>1430</v>
      </c>
      <c r="R5" s="5">
        <v>76</v>
      </c>
      <c r="S5" s="5"/>
      <c r="T5" s="5">
        <v>13</v>
      </c>
      <c r="U5" s="5">
        <f>SUM(InteractionData[[#This Row],[Email INC]:[Web INC]])</f>
        <v>1990</v>
      </c>
      <c r="V5" s="5">
        <v>1139</v>
      </c>
      <c r="W5" s="5">
        <v>1648</v>
      </c>
      <c r="X5" s="5">
        <f>SUM(InteractionData[[#This Row],[INC Resolved]:[SCTASK Closed]])</f>
        <v>2787</v>
      </c>
    </row>
    <row r="6" spans="1:24" x14ac:dyDescent="0.25">
      <c r="A6" s="2">
        <v>45383</v>
      </c>
      <c r="B6" s="5">
        <v>1440</v>
      </c>
      <c r="C6" s="5">
        <v>147</v>
      </c>
      <c r="D6" s="5">
        <v>2751</v>
      </c>
      <c r="E6" s="5">
        <v>438</v>
      </c>
      <c r="F6" s="5">
        <f>SUM(InteractionData[[#This Row],[Inbound Calls]:[Outbound calls]])</f>
        <v>3189</v>
      </c>
      <c r="G6" s="5">
        <v>2417</v>
      </c>
      <c r="H6" s="5">
        <v>159</v>
      </c>
      <c r="I6" s="5">
        <v>621</v>
      </c>
      <c r="J6" s="5">
        <f>SUM(InteractionData[[#This Row],[Self Service Requests
Direct to SD]:[Inbound Calls]])+SUM(InteractionData[[#This Row],[Emails]:[Password Resets]])</f>
        <v>7535</v>
      </c>
      <c r="K6" s="5">
        <v>6018</v>
      </c>
      <c r="L6" s="5">
        <f>InteractionData[[#This Row],[Agent Interactions]]-K5</f>
        <v>-83</v>
      </c>
      <c r="M6" s="7">
        <v>4.7296216766754533E-3</v>
      </c>
      <c r="N6" s="8">
        <f>InteractionData[[#This Row],[AHT]]*24*60</f>
        <v>6.8106552144126526</v>
      </c>
      <c r="O6" s="5">
        <v>145</v>
      </c>
      <c r="P6" s="5">
        <v>249</v>
      </c>
      <c r="Q6" s="5">
        <v>1492</v>
      </c>
      <c r="R6" s="5">
        <v>55</v>
      </c>
      <c r="S6" s="5">
        <v>2</v>
      </c>
      <c r="T6" s="5">
        <v>18</v>
      </c>
      <c r="U6" s="5">
        <f>SUM(InteractionData[[#This Row],[Email INC]:[Web INC]])</f>
        <v>1961</v>
      </c>
      <c r="V6" s="5">
        <v>1091</v>
      </c>
      <c r="W6" s="5">
        <v>1695</v>
      </c>
      <c r="X6" s="5">
        <f>SUM(InteractionData[[#This Row],[INC Resolved]:[SCTASK Closed]])</f>
        <v>2786</v>
      </c>
    </row>
    <row r="7" spans="1:24" x14ac:dyDescent="0.25">
      <c r="A7" s="2">
        <v>45413</v>
      </c>
      <c r="B7" s="5">
        <v>1496</v>
      </c>
      <c r="C7" s="5">
        <v>226</v>
      </c>
      <c r="D7" s="5">
        <v>2997</v>
      </c>
      <c r="E7" s="5">
        <v>484</v>
      </c>
      <c r="F7" s="5">
        <f>SUM(InteractionData[[#This Row],[Inbound Calls]:[Outbound calls]])</f>
        <v>3481</v>
      </c>
      <c r="G7" s="5">
        <v>2237</v>
      </c>
      <c r="H7" s="5">
        <v>145</v>
      </c>
      <c r="I7" s="5">
        <v>657</v>
      </c>
      <c r="J7" s="5">
        <f>SUM(InteractionData[[#This Row],[Self Service Requests
Direct to SD]:[Inbound Calls]])+SUM(InteractionData[[#This Row],[Emails]:[Password Resets]])</f>
        <v>7758</v>
      </c>
      <c r="K7" s="5">
        <v>6737</v>
      </c>
      <c r="L7" s="5">
        <f>InteractionData[[#This Row],[Agent Interactions]]-K6</f>
        <v>719</v>
      </c>
      <c r="M7" s="7">
        <v>5.0403716116438979E-3</v>
      </c>
      <c r="N7" s="8">
        <f>InteractionData[[#This Row],[AHT]]*24*60</f>
        <v>7.2581351207672133</v>
      </c>
      <c r="O7" s="5">
        <v>238</v>
      </c>
      <c r="P7" s="5">
        <v>229</v>
      </c>
      <c r="Q7" s="5">
        <v>1792</v>
      </c>
      <c r="R7" s="5">
        <v>68</v>
      </c>
      <c r="S7" s="5"/>
      <c r="T7" s="5">
        <v>11</v>
      </c>
      <c r="U7" s="5">
        <f>SUM(InteractionData[[#This Row],[Email INC]:[Web INC]])</f>
        <v>2338</v>
      </c>
      <c r="V7" s="5">
        <v>1358</v>
      </c>
      <c r="W7" s="5">
        <v>1820</v>
      </c>
      <c r="X7" s="5">
        <f>SUM(InteractionData[[#This Row],[INC Resolved]:[SCTASK Closed]])</f>
        <v>3178</v>
      </c>
    </row>
    <row r="8" spans="1:24" x14ac:dyDescent="0.25">
      <c r="A8" s="2">
        <v>45444</v>
      </c>
      <c r="B8" s="5">
        <v>1380</v>
      </c>
      <c r="C8" s="5">
        <v>210</v>
      </c>
      <c r="D8" s="5">
        <v>2463</v>
      </c>
      <c r="E8" s="5">
        <v>404</v>
      </c>
      <c r="F8" s="5">
        <f>SUM(InteractionData[[#This Row],[Inbound Calls]:[Outbound calls]])</f>
        <v>2867</v>
      </c>
      <c r="G8" s="5">
        <v>2008</v>
      </c>
      <c r="H8" s="5">
        <v>149</v>
      </c>
      <c r="I8" s="5">
        <v>475</v>
      </c>
      <c r="J8" s="5">
        <f>SUM(InteractionData[[#This Row],[Self Service Requests
Direct to SD]:[Inbound Calls]])+SUM(InteractionData[[#This Row],[Emails]:[Password Resets]])</f>
        <v>6685</v>
      </c>
      <c r="K8" s="5">
        <v>5822</v>
      </c>
      <c r="L8" s="5">
        <f>InteractionData[[#This Row],[Agent Interactions]]-K7</f>
        <v>-915</v>
      </c>
      <c r="M8" s="7">
        <v>5.003951052200712E-3</v>
      </c>
      <c r="N8" s="8">
        <f>InteractionData[[#This Row],[AHT]]*24*60</f>
        <v>7.2056895151690252</v>
      </c>
      <c r="O8" s="5">
        <v>174</v>
      </c>
      <c r="P8" s="5">
        <v>225</v>
      </c>
      <c r="Q8" s="5">
        <v>1534</v>
      </c>
      <c r="R8" s="5">
        <v>61</v>
      </c>
      <c r="S8" s="5">
        <v>1</v>
      </c>
      <c r="T8" s="5">
        <v>18</v>
      </c>
      <c r="U8" s="5">
        <f>SUM(InteractionData[[#This Row],[Email INC]:[Web INC]])</f>
        <v>2013</v>
      </c>
      <c r="V8" s="5">
        <v>1178</v>
      </c>
      <c r="W8" s="5">
        <v>1525</v>
      </c>
      <c r="X8" s="5">
        <f>SUM(InteractionData[[#This Row],[INC Resolved]:[SCTASK Closed]])</f>
        <v>2703</v>
      </c>
    </row>
    <row r="9" spans="1:24" x14ac:dyDescent="0.25">
      <c r="A9" s="2">
        <v>45474</v>
      </c>
      <c r="B9" s="5">
        <v>1397</v>
      </c>
      <c r="C9" s="5">
        <v>263</v>
      </c>
      <c r="D9" s="5">
        <v>3351</v>
      </c>
      <c r="E9" s="5">
        <v>609</v>
      </c>
      <c r="F9" s="5">
        <f>SUM(InteractionData[[#This Row],[Inbound Calls]:[Outbound calls]])</f>
        <v>3960</v>
      </c>
      <c r="G9" s="5">
        <v>2520</v>
      </c>
      <c r="H9" s="5">
        <v>182</v>
      </c>
      <c r="I9" s="5">
        <v>975</v>
      </c>
      <c r="J9" s="5">
        <f>SUM(InteractionData[[#This Row],[Self Service Requests
Direct to SD]:[Inbound Calls]])+SUM(InteractionData[[#This Row],[Emails]:[Password Resets]])</f>
        <v>8688</v>
      </c>
      <c r="K9" s="5">
        <v>6928</v>
      </c>
      <c r="L9" s="5">
        <f>InteractionData[[#This Row],[Agent Interactions]]-K8</f>
        <v>1106</v>
      </c>
      <c r="M9" s="7">
        <v>4.8463847627483701E-3</v>
      </c>
      <c r="N9" s="8">
        <f>InteractionData[[#This Row],[AHT]]*24*60</f>
        <v>6.9787940583576527</v>
      </c>
      <c r="O9" s="5">
        <v>202</v>
      </c>
      <c r="P9" s="5">
        <v>267</v>
      </c>
      <c r="Q9" s="5">
        <v>1806</v>
      </c>
      <c r="R9" s="5">
        <v>88</v>
      </c>
      <c r="S9" s="5">
        <v>1</v>
      </c>
      <c r="T9" s="5">
        <v>14</v>
      </c>
      <c r="U9" s="5">
        <f>SUM(InteractionData[[#This Row],[Email INC]:[Web INC]])</f>
        <v>2378</v>
      </c>
      <c r="V9" s="5">
        <v>1414</v>
      </c>
      <c r="W9" s="5">
        <v>2040</v>
      </c>
      <c r="X9" s="5">
        <f>SUM(InteractionData[[#This Row],[INC Resolved]:[SCTASK Closed]])</f>
        <v>3454</v>
      </c>
    </row>
    <row r="10" spans="1:24" x14ac:dyDescent="0.25">
      <c r="A10" s="2">
        <v>45505</v>
      </c>
      <c r="B10" s="5">
        <v>1494</v>
      </c>
      <c r="C10" s="5">
        <v>204</v>
      </c>
      <c r="D10" s="5">
        <v>2933</v>
      </c>
      <c r="E10" s="5">
        <v>547</v>
      </c>
      <c r="F10" s="5">
        <f>SUM(InteractionData[[#This Row],[Inbound Calls]:[Outbound calls]])</f>
        <v>3480</v>
      </c>
      <c r="G10" s="5">
        <v>2589</v>
      </c>
      <c r="H10" s="5">
        <v>159</v>
      </c>
      <c r="I10" s="5">
        <v>525</v>
      </c>
      <c r="J10" s="5">
        <f>SUM(InteractionData[[#This Row],[Self Service Requests
Direct to SD]:[Inbound Calls]])+SUM(InteractionData[[#This Row],[Emails]:[Password Resets]])</f>
        <v>7904</v>
      </c>
      <c r="K10" s="5">
        <v>7083</v>
      </c>
      <c r="L10" s="5">
        <f>InteractionData[[#This Row],[Agent Interactions]]-K9</f>
        <v>155</v>
      </c>
      <c r="M10" s="7">
        <v>5.2059272152212713E-3</v>
      </c>
      <c r="N10" s="8">
        <f>InteractionData[[#This Row],[AHT]]*24*60</f>
        <v>7.4965351899186308</v>
      </c>
      <c r="O10" s="5">
        <v>209</v>
      </c>
      <c r="P10" s="5">
        <v>319</v>
      </c>
      <c r="Q10" s="5">
        <v>1816</v>
      </c>
      <c r="R10" s="5">
        <v>74</v>
      </c>
      <c r="S10" s="5"/>
      <c r="T10" s="5">
        <v>6</v>
      </c>
      <c r="U10" s="5">
        <f>SUM(InteractionData[[#This Row],[Email INC]:[Web INC]])</f>
        <v>2424</v>
      </c>
      <c r="V10" s="5">
        <v>1340</v>
      </c>
      <c r="W10" s="5">
        <v>1655</v>
      </c>
      <c r="X10" s="5">
        <f>SUM(InteractionData[[#This Row],[INC Resolved]:[SCTASK Closed]])</f>
        <v>2995</v>
      </c>
    </row>
    <row r="11" spans="1:24" x14ac:dyDescent="0.25">
      <c r="A11" s="2">
        <v>45536</v>
      </c>
      <c r="B11" s="5">
        <v>1417</v>
      </c>
      <c r="C11" s="5">
        <v>209</v>
      </c>
      <c r="D11" s="5">
        <v>2802</v>
      </c>
      <c r="E11" s="5">
        <v>461</v>
      </c>
      <c r="F11" s="5">
        <f>SUM(InteractionData[[#This Row],[Inbound Calls]:[Outbound calls]])</f>
        <v>3263</v>
      </c>
      <c r="G11" s="5">
        <v>2639</v>
      </c>
      <c r="H11" s="5">
        <v>157</v>
      </c>
      <c r="I11" s="5">
        <v>496</v>
      </c>
      <c r="J11" s="5">
        <f>SUM(InteractionData[[#This Row],[Self Service Requests
Direct to SD]:[Inbound Calls]])+SUM(InteractionData[[#This Row],[Emails]:[Password Resets]])</f>
        <v>7720</v>
      </c>
      <c r="K11" s="5">
        <v>6631</v>
      </c>
      <c r="L11" s="5">
        <f>InteractionData[[#This Row],[Agent Interactions]]-K10</f>
        <v>-452</v>
      </c>
      <c r="M11" s="7">
        <v>5.1366021782579237E-3</v>
      </c>
      <c r="N11" s="8">
        <f>InteractionData[[#This Row],[AHT]]*24*60</f>
        <v>7.3967071366914103</v>
      </c>
      <c r="O11" s="5">
        <v>179</v>
      </c>
      <c r="P11" s="5">
        <v>377</v>
      </c>
      <c r="Q11" s="5">
        <v>1677</v>
      </c>
      <c r="R11" s="5">
        <v>74</v>
      </c>
      <c r="S11" s="5">
        <v>2</v>
      </c>
      <c r="T11" s="5">
        <v>12</v>
      </c>
      <c r="U11" s="5">
        <f>SUM(InteractionData[[#This Row],[Email INC]:[Web INC]])</f>
        <v>2321</v>
      </c>
      <c r="V11" s="5">
        <v>1288</v>
      </c>
      <c r="W11" s="5">
        <v>1526</v>
      </c>
      <c r="X11" s="5">
        <f>SUM(InteractionData[[#This Row],[INC Resolved]:[SCTASK Closed]])</f>
        <v>2814</v>
      </c>
    </row>
    <row r="12" spans="1:24" x14ac:dyDescent="0.25">
      <c r="A12" s="2">
        <v>45566</v>
      </c>
      <c r="B12" s="5">
        <v>1538</v>
      </c>
      <c r="C12" s="5">
        <v>217</v>
      </c>
      <c r="D12" s="5">
        <v>3286</v>
      </c>
      <c r="E12" s="5">
        <v>787</v>
      </c>
      <c r="F12" s="5">
        <f>SUM(InteractionData[[#This Row],[Inbound Calls]:[Outbound calls]])</f>
        <v>4073</v>
      </c>
      <c r="G12" s="5">
        <v>3148</v>
      </c>
      <c r="H12" s="5">
        <v>154</v>
      </c>
      <c r="I12" s="5">
        <v>553</v>
      </c>
      <c r="J12" s="5">
        <f>SUM(InteractionData[[#This Row],[Self Service Requests
Direct to SD]:[Inbound Calls]])+SUM(InteractionData[[#This Row],[Emails]:[Password Resets]])</f>
        <v>8896</v>
      </c>
      <c r="K12" s="5">
        <v>8831</v>
      </c>
      <c r="L12" s="5">
        <f>InteractionData[[#This Row],[Agent Interactions]]-K11</f>
        <v>2200</v>
      </c>
      <c r="M12" s="7">
        <v>5.276757850000994E-3</v>
      </c>
      <c r="N12" s="8">
        <f>InteractionData[[#This Row],[AHT]]*24*60</f>
        <v>7.5985313040014315</v>
      </c>
      <c r="O12" s="5">
        <v>148</v>
      </c>
      <c r="P12" s="5">
        <v>366</v>
      </c>
      <c r="Q12" s="5">
        <v>2019</v>
      </c>
      <c r="R12" s="5">
        <v>81</v>
      </c>
      <c r="S12" s="5">
        <v>2</v>
      </c>
      <c r="T12" s="5">
        <v>12</v>
      </c>
      <c r="U12" s="5">
        <f>SUM(InteractionData[[#This Row],[Email INC]:[Web INC]])</f>
        <v>2628</v>
      </c>
      <c r="V12" s="5">
        <v>1769</v>
      </c>
      <c r="W12" s="5">
        <v>1693</v>
      </c>
      <c r="X12" s="5">
        <f>SUM(InteractionData[[#This Row],[INC Resolved]:[SCTASK Closed]])</f>
        <v>3462</v>
      </c>
    </row>
    <row r="13" spans="1:24" x14ac:dyDescent="0.25">
      <c r="A13" s="2">
        <v>45597</v>
      </c>
      <c r="B13" s="5">
        <v>1337</v>
      </c>
      <c r="C13" s="5">
        <v>239</v>
      </c>
      <c r="D13" s="5">
        <v>3273</v>
      </c>
      <c r="E13" s="5">
        <v>829</v>
      </c>
      <c r="F13" s="5">
        <f>SUM(InteractionData[[#This Row],[Inbound Calls]:[Outbound calls]])</f>
        <v>4102</v>
      </c>
      <c r="G13" s="5">
        <v>3039</v>
      </c>
      <c r="H13" s="5">
        <v>151</v>
      </c>
      <c r="I13" s="5">
        <v>520</v>
      </c>
      <c r="J13" s="5">
        <f>SUM(InteractionData[[#This Row],[Self Service Requests
Direct to SD]:[Inbound Calls]])+SUM(InteractionData[[#This Row],[Emails]:[Password Resets]])</f>
        <v>8559</v>
      </c>
      <c r="K13" s="5">
        <v>8280</v>
      </c>
      <c r="L13" s="5">
        <f>InteractionData[[#This Row],[Agent Interactions]]-K12</f>
        <v>-551</v>
      </c>
      <c r="M13" s="7">
        <v>4.8263888888888887E-3</v>
      </c>
      <c r="N13" s="8">
        <f>InteractionData[[#This Row],[AHT]]*24*60</f>
        <v>6.95</v>
      </c>
      <c r="O13" s="5">
        <v>149</v>
      </c>
      <c r="P13" s="5">
        <v>426</v>
      </c>
      <c r="Q13" s="5">
        <v>2076</v>
      </c>
      <c r="R13" s="5">
        <v>100</v>
      </c>
      <c r="S13" s="5">
        <v>1</v>
      </c>
      <c r="T13" s="5">
        <v>11</v>
      </c>
      <c r="U13" s="5">
        <f>SUM(InteractionData[[#This Row],[Email INC]:[Web INC]])</f>
        <v>2763</v>
      </c>
      <c r="V13" s="5">
        <v>1749</v>
      </c>
      <c r="W13" s="5">
        <v>1501</v>
      </c>
      <c r="X13" s="5">
        <f>SUM(InteractionData[[#This Row],[INC Resolved]:[SCTASK Closed]])</f>
        <v>3250</v>
      </c>
    </row>
    <row r="14" spans="1:24" x14ac:dyDescent="0.25">
      <c r="A14" s="2">
        <v>45627</v>
      </c>
      <c r="B14" s="5">
        <v>979</v>
      </c>
      <c r="C14" s="5">
        <v>199</v>
      </c>
      <c r="D14" s="5">
        <v>2598</v>
      </c>
      <c r="E14" s="5">
        <v>653</v>
      </c>
      <c r="F14" s="5">
        <f>SUM(InteractionData[[#This Row],[Inbound Calls]:[Outbound calls]])</f>
        <v>3251</v>
      </c>
      <c r="G14" s="5">
        <v>3170</v>
      </c>
      <c r="H14" s="5">
        <v>108</v>
      </c>
      <c r="I14" s="5">
        <v>408</v>
      </c>
      <c r="J14" s="5">
        <f>SUM(InteractionData[[#This Row],[Self Service Requests
Direct to SD]:[Inbound Calls]])+SUM(InteractionData[[#This Row],[Emails]:[Password Resets]])</f>
        <v>7462</v>
      </c>
      <c r="K14" s="5">
        <v>6083</v>
      </c>
      <c r="L14" s="5">
        <f>InteractionData[[#This Row],[Agent Interactions]]-K13</f>
        <v>-2197</v>
      </c>
      <c r="M14" s="7">
        <v>5.3356481481481484E-3</v>
      </c>
      <c r="N14" s="8">
        <f>InteractionData[[#This Row],[AHT]]*24*60</f>
        <v>7.6833333333333336</v>
      </c>
      <c r="O14" s="5">
        <v>110</v>
      </c>
      <c r="P14" s="5">
        <v>432</v>
      </c>
      <c r="Q14" s="5">
        <v>1610</v>
      </c>
      <c r="R14" s="5">
        <v>81</v>
      </c>
      <c r="S14" s="5"/>
      <c r="T14" s="5">
        <v>4</v>
      </c>
      <c r="U14" s="5">
        <f>SUM(InteractionData[[#This Row],[Email INC]:[Web INC]])</f>
        <v>2237</v>
      </c>
      <c r="V14" s="5">
        <v>1302</v>
      </c>
      <c r="W14" s="5">
        <v>1121</v>
      </c>
      <c r="X14" s="5">
        <f>SUM(InteractionData[[#This Row],[INC Resolved]:[SCTASK Closed]])</f>
        <v>2423</v>
      </c>
    </row>
    <row r="15" spans="1:24" x14ac:dyDescent="0.25">
      <c r="A15" s="2">
        <v>45658</v>
      </c>
      <c r="B15" s="5">
        <v>1314</v>
      </c>
      <c r="C15" s="5">
        <v>246</v>
      </c>
      <c r="D15" s="5">
        <v>2912</v>
      </c>
      <c r="E15" s="5">
        <v>558</v>
      </c>
      <c r="F15" s="5">
        <f>SUM(InteractionData[[#This Row],[Inbound Calls]:[Outbound calls]])</f>
        <v>3470</v>
      </c>
      <c r="G15" s="5">
        <v>2325</v>
      </c>
      <c r="H15" s="5">
        <v>155</v>
      </c>
      <c r="I15" s="5">
        <v>618</v>
      </c>
      <c r="J15" s="5">
        <f>SUM(InteractionData[[#This Row],[Self Service Requests
Direct to SD]:[Inbound Calls]])+SUM(InteractionData[[#This Row],[Emails]:[Password Resets]])</f>
        <v>7570</v>
      </c>
      <c r="K15" s="5">
        <v>6799</v>
      </c>
      <c r="L15" s="5">
        <f>InteractionData[[#This Row],[Agent Interactions]]-K14</f>
        <v>716</v>
      </c>
      <c r="M15" s="7">
        <v>4.9189814814814816E-3</v>
      </c>
      <c r="N15" s="8">
        <f>InteractionData[[#This Row],[AHT]]*24*60</f>
        <v>7.083333333333333</v>
      </c>
      <c r="O15" s="5">
        <v>128</v>
      </c>
      <c r="P15" s="5">
        <v>292</v>
      </c>
      <c r="Q15" s="5">
        <v>1760</v>
      </c>
      <c r="R15" s="5">
        <v>102</v>
      </c>
      <c r="S15" s="5"/>
      <c r="T15" s="5">
        <v>7</v>
      </c>
      <c r="U15" s="5">
        <f>SUM(InteractionData[[#This Row],[Email INC]:[Web INC]])</f>
        <v>2289</v>
      </c>
      <c r="V15" s="5">
        <v>1372</v>
      </c>
      <c r="W15" s="5">
        <v>1545</v>
      </c>
      <c r="X15" s="5">
        <f>SUM(InteractionData[[#This Row],[INC Resolved]:[SCTASK Closed]])</f>
        <v>2917</v>
      </c>
    </row>
    <row r="16" spans="1:24" x14ac:dyDescent="0.25">
      <c r="A16" s="2">
        <v>45689</v>
      </c>
      <c r="B16" s="5">
        <v>1401</v>
      </c>
      <c r="C16" s="5">
        <v>232</v>
      </c>
      <c r="D16" s="5">
        <v>3054</v>
      </c>
      <c r="E16" s="5">
        <v>750</v>
      </c>
      <c r="F16" s="5">
        <f>SUM(InteractionData[[#This Row],[Inbound Calls]:[Outbound calls]])</f>
        <v>3804</v>
      </c>
      <c r="G16" s="5">
        <v>2548</v>
      </c>
      <c r="H16" s="5">
        <v>158</v>
      </c>
      <c r="I16" s="5">
        <v>507</v>
      </c>
      <c r="J16" s="5">
        <f>SUM(InteractionData[[#This Row],[Self Service Requests
Direct to SD]:[Inbound Calls]])+SUM(InteractionData[[#This Row],[Emails]:[Password Resets]])</f>
        <v>7900</v>
      </c>
      <c r="K16" s="5">
        <v>7508</v>
      </c>
      <c r="L16" s="5">
        <f>InteractionData[[#This Row],[Agent Interactions]]-K15</f>
        <v>709</v>
      </c>
      <c r="M16" s="7">
        <v>4.7453703703703703E-3</v>
      </c>
      <c r="N16" s="8">
        <f>InteractionData[[#This Row],[AHT]]*24*60</f>
        <v>6.833333333333333</v>
      </c>
      <c r="O16" s="5">
        <v>123</v>
      </c>
      <c r="P16" s="5">
        <v>269</v>
      </c>
      <c r="Q16" s="5">
        <v>1989</v>
      </c>
      <c r="R16" s="5">
        <v>83</v>
      </c>
      <c r="S16" s="5">
        <v>1</v>
      </c>
      <c r="T16" s="5">
        <v>16</v>
      </c>
      <c r="U16" s="5">
        <f>SUM(InteractionData[[#This Row],[Email INC]:[Web INC]])</f>
        <v>2481</v>
      </c>
      <c r="V16" s="5">
        <v>1569</v>
      </c>
      <c r="W16" s="5">
        <v>1575</v>
      </c>
      <c r="X16" s="5">
        <f>SUM(InteractionData[[#This Row],[INC Resolved]:[SCTASK Closed]])</f>
        <v>3144</v>
      </c>
    </row>
    <row r="17" spans="1:24" x14ac:dyDescent="0.25">
      <c r="A17" s="2">
        <v>45717</v>
      </c>
      <c r="B17" s="5">
        <v>1272</v>
      </c>
      <c r="C17" s="5">
        <v>198</v>
      </c>
      <c r="D17" s="5">
        <v>3456</v>
      </c>
      <c r="E17" s="5">
        <v>893</v>
      </c>
      <c r="F17" s="5">
        <f>SUM(InteractionData[[#This Row],[Inbound Calls]:[Outbound calls]])</f>
        <v>4349</v>
      </c>
      <c r="G17" s="5">
        <v>2784</v>
      </c>
      <c r="H17" s="5">
        <v>176</v>
      </c>
      <c r="I17" s="5">
        <v>548</v>
      </c>
      <c r="J17" s="5">
        <f>SUM(InteractionData[[#This Row],[Self Service Requests
Direct to SD]:[Inbound Calls]])+SUM(InteractionData[[#This Row],[Emails]:[Password Resets]])</f>
        <v>8434</v>
      </c>
      <c r="K17" s="5">
        <v>8423</v>
      </c>
      <c r="L17" s="5">
        <f>InteractionData[[#This Row],[Agent Interactions]]-K16</f>
        <v>915</v>
      </c>
      <c r="M17" s="7">
        <v>4.9768518518518521E-3</v>
      </c>
      <c r="N17" s="8">
        <f>InteractionData[[#This Row],[AHT]]*24*60</f>
        <v>7.166666666666667</v>
      </c>
      <c r="O17" s="5">
        <v>195</v>
      </c>
      <c r="P17" s="5">
        <v>270</v>
      </c>
      <c r="Q17" s="5">
        <v>2296</v>
      </c>
      <c r="R17" s="5">
        <v>97</v>
      </c>
      <c r="S17" s="5">
        <v>1</v>
      </c>
      <c r="T17" s="5">
        <v>10</v>
      </c>
      <c r="U17" s="5">
        <f>SUM(InteractionData[[#This Row],[Email INC]:[Web INC]])</f>
        <v>2869</v>
      </c>
      <c r="V17" s="5">
        <v>1785</v>
      </c>
      <c r="W17" s="5">
        <v>1496</v>
      </c>
      <c r="X17" s="5">
        <f>SUM(InteractionData[[#This Row],[INC Resolved]:[SCTASK Closed]])</f>
        <v>3281</v>
      </c>
    </row>
    <row r="18" spans="1:24" x14ac:dyDescent="0.25">
      <c r="A18" s="2">
        <v>45748</v>
      </c>
      <c r="B18" s="5">
        <v>1102</v>
      </c>
      <c r="C18" s="5">
        <v>238</v>
      </c>
      <c r="D18" s="5">
        <v>2861</v>
      </c>
      <c r="E18" s="5">
        <v>415</v>
      </c>
      <c r="F18" s="5">
        <f>SUM(InteractionData[[#This Row],[Inbound Calls]:[Outbound calls]])</f>
        <v>3276</v>
      </c>
      <c r="G18" s="5">
        <v>3244</v>
      </c>
      <c r="H18" s="5">
        <v>139</v>
      </c>
      <c r="I18" s="5">
        <v>484</v>
      </c>
      <c r="J18" s="5">
        <f>SUM(InteractionData[[#This Row],[Self Service Requests
Direct to SD]:[Inbound Calls]])+SUM(InteractionData[[#This Row],[Emails]:[Password Resets]])</f>
        <v>8068</v>
      </c>
      <c r="K18" s="5">
        <v>6761</v>
      </c>
      <c r="L18" s="5">
        <f>InteractionData[[#This Row],[Agent Interactions]]-K17</f>
        <v>-1662</v>
      </c>
      <c r="M18" s="7">
        <v>5.1273148148148146E-3</v>
      </c>
      <c r="N18" s="8">
        <f>InteractionData[[#This Row],[AHT]]*24*60</f>
        <v>7.3833333333333337</v>
      </c>
      <c r="O18" s="5">
        <v>154</v>
      </c>
      <c r="P18" s="5">
        <v>305</v>
      </c>
      <c r="Q18" s="5">
        <v>1839</v>
      </c>
      <c r="R18" s="5">
        <v>66</v>
      </c>
      <c r="S18" s="5"/>
      <c r="T18" s="5">
        <v>14</v>
      </c>
      <c r="U18" s="5">
        <f>SUM(InteractionData[[#This Row],[Email INC]:[Web INC]])</f>
        <v>2378</v>
      </c>
      <c r="V18" s="5">
        <v>1492</v>
      </c>
      <c r="W18" s="5">
        <v>1244</v>
      </c>
      <c r="X18" s="5">
        <f>SUM(InteractionData[[#This Row],[INC Resolved]:[SCTASK Closed]])</f>
        <v>2736</v>
      </c>
    </row>
    <row r="19" spans="1:24" x14ac:dyDescent="0.25">
      <c r="A19" s="2">
        <v>45778</v>
      </c>
      <c r="B19" s="5">
        <v>1219</v>
      </c>
      <c r="C19" s="5">
        <v>235</v>
      </c>
      <c r="D19" s="5">
        <v>3257</v>
      </c>
      <c r="E19" s="5">
        <v>608</v>
      </c>
      <c r="F19" s="5">
        <f>SUM(InteractionData[[#This Row],[Inbound Calls]:[Outbound calls]])</f>
        <v>3865</v>
      </c>
      <c r="G19" s="5">
        <v>3362</v>
      </c>
      <c r="H19" s="5">
        <v>123</v>
      </c>
      <c r="I19" s="5">
        <v>535</v>
      </c>
      <c r="J19" s="5">
        <f>SUM(InteractionData[[#This Row],[Self Service Requests
Direct to SD]:[Inbound Calls]])+SUM(InteractionData[[#This Row],[Emails]:[Password Resets]])</f>
        <v>8731</v>
      </c>
      <c r="K19" s="5">
        <v>7333</v>
      </c>
      <c r="L19" s="5">
        <f>InteractionData[[#This Row],[Agent Interactions]]-K18</f>
        <v>572</v>
      </c>
      <c r="M19" s="7">
        <v>5.0000000000000001E-3</v>
      </c>
      <c r="N19" s="8">
        <f>InteractionData[[#This Row],[AHT]]*24*60</f>
        <v>7.1999999999999993</v>
      </c>
      <c r="O19" s="5">
        <v>159</v>
      </c>
      <c r="P19" s="5">
        <v>226</v>
      </c>
      <c r="Q19" s="5">
        <v>2028</v>
      </c>
      <c r="R19" s="5">
        <v>72</v>
      </c>
      <c r="S19" s="5">
        <v>2</v>
      </c>
      <c r="T19" s="5">
        <v>21</v>
      </c>
      <c r="U19" s="5">
        <f>SUM(InteractionData[[#This Row],[Email INC]:[Web INC]])</f>
        <v>2508</v>
      </c>
      <c r="V19" s="5">
        <v>1689</v>
      </c>
      <c r="W19" s="5">
        <v>1461</v>
      </c>
      <c r="X19" s="5">
        <f>SUM(InteractionData[[#This Row],[INC Resolved]:[SCTASK Closed]])</f>
        <v>3150</v>
      </c>
    </row>
    <row r="20" spans="1:24" x14ac:dyDescent="0.25">
      <c r="A20" s="2">
        <v>45809</v>
      </c>
      <c r="B20" s="5">
        <v>1298</v>
      </c>
      <c r="C20" s="5">
        <v>258</v>
      </c>
      <c r="D20" s="5">
        <v>3141</v>
      </c>
      <c r="E20" s="5">
        <v>528</v>
      </c>
      <c r="F20" s="5">
        <f>SUM(InteractionData[[#This Row],[Inbound Calls]:[Outbound calls]])</f>
        <v>3669</v>
      </c>
      <c r="G20" s="5">
        <v>3987</v>
      </c>
      <c r="H20" s="5">
        <v>159</v>
      </c>
      <c r="I20" s="5">
        <v>381</v>
      </c>
      <c r="J20" s="5">
        <f>SUM(InteractionData[[#This Row],[Self Service Requests
Direct to SD]:[Inbound Calls]])+SUM(InteractionData[[#This Row],[Emails]:[Password Resets]])</f>
        <v>9224</v>
      </c>
      <c r="K20" s="5">
        <v>6763</v>
      </c>
      <c r="L20" s="5">
        <f>InteractionData[[#This Row],[Agent Interactions]]-K19</f>
        <v>-570</v>
      </c>
      <c r="M20" s="7">
        <v>4.7380360693096034E-3</v>
      </c>
      <c r="N20" s="8">
        <f>InteractionData[[#This Row],[AHT]]*24*60</f>
        <v>6.8227719398058282</v>
      </c>
      <c r="O20" s="5">
        <v>130</v>
      </c>
      <c r="P20" s="5">
        <v>252</v>
      </c>
      <c r="Q20" s="5">
        <v>1882</v>
      </c>
      <c r="R20" s="5">
        <v>73</v>
      </c>
      <c r="S20" s="5">
        <v>2</v>
      </c>
      <c r="T20" s="5">
        <v>17</v>
      </c>
      <c r="U20" s="5">
        <f>SUM(InteractionData[[#This Row],[Email INC]:[Web INC]])</f>
        <v>2356</v>
      </c>
      <c r="V20" s="5">
        <v>1624</v>
      </c>
      <c r="W20" s="5">
        <v>1305</v>
      </c>
      <c r="X20" s="5">
        <f>SUM(InteractionData[[#This Row],[INC Resolved]:[SCTASK Closed]])</f>
        <v>2929</v>
      </c>
    </row>
    <row r="21" spans="1:24" x14ac:dyDescent="0.25">
      <c r="A21" s="2">
        <v>45839</v>
      </c>
      <c r="B21" s="5">
        <v>1305</v>
      </c>
      <c r="C21" s="5">
        <v>291</v>
      </c>
      <c r="D21" s="5">
        <v>3588</v>
      </c>
      <c r="E21" s="5">
        <v>619</v>
      </c>
      <c r="F21" s="5">
        <f>SUM(InteractionData[[#This Row],[Inbound Calls]:[Outbound calls]])</f>
        <v>4207</v>
      </c>
      <c r="G21" s="5">
        <v>3652</v>
      </c>
      <c r="H21" s="5">
        <v>179</v>
      </c>
      <c r="I21" s="5">
        <v>564</v>
      </c>
      <c r="J21" s="5">
        <f>SUM(InteractionData[[#This Row],[Self Service Requests
Direct to SD]:[Inbound Calls]])+SUM(InteractionData[[#This Row],[Emails]:[Password Resets]])</f>
        <v>9579</v>
      </c>
      <c r="K21" s="5">
        <v>8338</v>
      </c>
      <c r="L21" s="5">
        <f>InteractionData[[#This Row],[Agent Interactions]]-K20</f>
        <v>1575</v>
      </c>
      <c r="M21" s="9">
        <v>4.9534229968105177E-3</v>
      </c>
      <c r="N21" s="8">
        <f>InteractionData[[#This Row],[AHT]]*24*60</f>
        <v>7.132929115407145</v>
      </c>
      <c r="O21" s="5">
        <v>130</v>
      </c>
      <c r="P21" s="5">
        <v>227</v>
      </c>
      <c r="Q21" s="5">
        <v>2088</v>
      </c>
      <c r="R21" s="5">
        <v>97</v>
      </c>
      <c r="S21" s="5">
        <v>1</v>
      </c>
      <c r="T21" s="5">
        <v>13</v>
      </c>
      <c r="U21" s="5">
        <f>SUM(InteractionData[[#This Row],[Email INC]:[Web INC]])</f>
        <v>2556</v>
      </c>
      <c r="V21" s="5">
        <v>1809</v>
      </c>
      <c r="W21" s="5">
        <v>1475</v>
      </c>
      <c r="X21" s="5">
        <f>SUM(InteractionData[[#This Row],[INC Resolved]:[SCTASK Closed]])</f>
        <v>3284</v>
      </c>
    </row>
    <row r="22" spans="1:24" x14ac:dyDescent="0.25">
      <c r="A22" s="2">
        <v>45870</v>
      </c>
      <c r="B22" s="5">
        <v>1286</v>
      </c>
      <c r="C22" s="5">
        <v>246</v>
      </c>
      <c r="D22" s="5">
        <v>3132</v>
      </c>
      <c r="E22" s="5">
        <v>519</v>
      </c>
      <c r="F22" s="5">
        <f>SUM(InteractionData[[#This Row],[Inbound Calls]:[Outbound calls]])</f>
        <v>3651</v>
      </c>
      <c r="G22" s="5">
        <v>2544</v>
      </c>
      <c r="H22" s="5">
        <v>188</v>
      </c>
      <c r="I22" s="5">
        <v>416</v>
      </c>
      <c r="J22" s="5">
        <f>SUM(InteractionData[[#This Row],[Self Service Requests
Direct to SD]:[Inbound Calls]])+SUM(InteractionData[[#This Row],[Emails]:[Password Resets]])</f>
        <v>7812</v>
      </c>
      <c r="K22" s="5">
        <v>7427</v>
      </c>
      <c r="L22" s="5">
        <f>InteractionData[[#This Row],[Agent Interactions]]-K21</f>
        <v>-911</v>
      </c>
      <c r="M22" s="9">
        <v>4.9074074074074072E-3</v>
      </c>
      <c r="N22" s="8">
        <f>InteractionData[[#This Row],[AHT]]*24*60</f>
        <v>7.0666666666666664</v>
      </c>
      <c r="O22" s="5">
        <v>108</v>
      </c>
      <c r="P22" s="5">
        <v>244</v>
      </c>
      <c r="Q22" s="5">
        <v>1879</v>
      </c>
      <c r="R22" s="5">
        <v>95</v>
      </c>
      <c r="S22" s="5"/>
      <c r="T22" s="5">
        <v>3</v>
      </c>
      <c r="U22" s="5">
        <f>SUM(InteractionData[[#This Row],[Email INC]:[Web INC]])</f>
        <v>2329</v>
      </c>
      <c r="V22" s="5">
        <v>1581</v>
      </c>
      <c r="W22" s="5">
        <v>1282</v>
      </c>
      <c r="X22" s="5">
        <f>SUM(InteractionData[[#This Row],[INC Resolved]:[SCTASK Closed]])</f>
        <v>2863</v>
      </c>
    </row>
    <row r="23" spans="1:24" x14ac:dyDescent="0.25">
      <c r="A23" s="2">
        <v>45901</v>
      </c>
      <c r="B23" s="5">
        <v>1351</v>
      </c>
      <c r="C23" s="5">
        <v>252</v>
      </c>
      <c r="D23" s="5">
        <v>3203</v>
      </c>
      <c r="E23" s="5">
        <v>470</v>
      </c>
      <c r="F23" s="5">
        <f>SUM(InteractionData[[#This Row],[Inbound Calls]:[Outbound calls]])</f>
        <v>3673</v>
      </c>
      <c r="G23" s="5">
        <v>2729</v>
      </c>
      <c r="H23" s="5">
        <v>180</v>
      </c>
      <c r="I23" s="5">
        <v>512</v>
      </c>
      <c r="J23" s="5">
        <f>SUM(InteractionData[[#This Row],[Self Service Requests
Direct to SD]:[Inbound Calls]])+SUM(InteractionData[[#This Row],[Emails]:[Password Resets]])</f>
        <v>8227</v>
      </c>
      <c r="K23" s="5">
        <v>7393</v>
      </c>
      <c r="L23" s="5">
        <f>InteractionData[[#This Row],[Agent Interactions]]-K22</f>
        <v>-34</v>
      </c>
      <c r="M23" s="9">
        <v>5.0067123377751403E-3</v>
      </c>
      <c r="N23" s="8">
        <f>InteractionData[[#This Row],[AHT]]*24*60</f>
        <v>7.2096657663962018</v>
      </c>
      <c r="O23" s="5">
        <v>143</v>
      </c>
      <c r="P23" s="5">
        <v>219</v>
      </c>
      <c r="Q23" s="5">
        <v>1900</v>
      </c>
      <c r="R23" s="5">
        <v>91</v>
      </c>
      <c r="S23" s="5"/>
      <c r="T23" s="5">
        <v>21</v>
      </c>
      <c r="U23" s="5">
        <f>SUM(InteractionData[[#This Row],[Email INC]:[Web INC]])</f>
        <v>2374</v>
      </c>
      <c r="V23" s="5">
        <v>1693</v>
      </c>
      <c r="W23" s="5">
        <v>1398</v>
      </c>
      <c r="X23" s="5">
        <f>SUM(InteractionData[[#This Row],[INC Resolved]:[SCTASK Closed]])</f>
        <v>3091</v>
      </c>
    </row>
    <row r="24" spans="1:24" x14ac:dyDescent="0.25">
      <c r="A24" s="2">
        <v>45931</v>
      </c>
      <c r="B24" s="5">
        <v>1382</v>
      </c>
      <c r="C24" s="5">
        <v>303</v>
      </c>
      <c r="D24" s="5">
        <v>3249</v>
      </c>
      <c r="E24" s="5">
        <v>451</v>
      </c>
      <c r="F24" s="5">
        <f>SUM(InteractionData[[#This Row],[Inbound Calls]:[Outbound calls]])</f>
        <v>3700</v>
      </c>
      <c r="G24" s="5">
        <v>2243</v>
      </c>
      <c r="H24" s="5">
        <v>168</v>
      </c>
      <c r="I24" s="5">
        <v>500</v>
      </c>
      <c r="J24" s="5">
        <f>SUM(InteractionData[[#This Row],[Self Service Requests
Direct to SD]:[Inbound Calls]])+SUM(InteractionData[[#This Row],[Emails]:[Password Resets]])</f>
        <v>7845</v>
      </c>
      <c r="K24" s="5">
        <v>7761</v>
      </c>
      <c r="L24" s="5">
        <f>InteractionData[[#This Row],[Agent Interactions]]-K23</f>
        <v>368</v>
      </c>
      <c r="M24" s="7">
        <v>5.0211033473795642E-3</v>
      </c>
      <c r="N24" s="8">
        <f>InteractionData[[#This Row],[AHT]]*24*60</f>
        <v>7.2303888202265725</v>
      </c>
      <c r="O24" s="5">
        <v>110</v>
      </c>
      <c r="P24" s="5">
        <v>167</v>
      </c>
      <c r="Q24" s="5">
        <v>1903</v>
      </c>
      <c r="R24" s="5">
        <v>30</v>
      </c>
      <c r="S24" s="5"/>
      <c r="T24" s="5">
        <v>2</v>
      </c>
      <c r="U24" s="5">
        <f>SUM(InteractionData[[#This Row],[Email INC]:[Web INC]])</f>
        <v>2212</v>
      </c>
      <c r="V24" s="5">
        <v>1664</v>
      </c>
      <c r="W24" s="5">
        <v>1420</v>
      </c>
      <c r="X24" s="5">
        <f>SUM(InteractionData[[#This Row],[INC Resolved]:[SCTASK Closed]])</f>
        <v>3084</v>
      </c>
    </row>
    <row r="25" spans="1:24" x14ac:dyDescent="0.25">
      <c r="A25" s="2">
        <v>45962</v>
      </c>
      <c r="B25" s="5">
        <v>1321</v>
      </c>
      <c r="C25" s="5">
        <v>401</v>
      </c>
      <c r="D25" s="5">
        <v>3347</v>
      </c>
      <c r="E25" s="5">
        <v>503</v>
      </c>
      <c r="F25" s="5">
        <f>SUM(InteractionData[[#This Row],[Inbound Calls]:[Outbound calls]])</f>
        <v>3850</v>
      </c>
      <c r="G25" s="5">
        <v>2473</v>
      </c>
      <c r="H25" s="5">
        <v>192</v>
      </c>
      <c r="I25" s="5">
        <v>430</v>
      </c>
      <c r="J25" s="5">
        <f>SUM(InteractionData[[#This Row],[Self Service Requests
Direct to SD]:[Inbound Calls]])+SUM(InteractionData[[#This Row],[Emails]:[Password Resets]])</f>
        <v>8164</v>
      </c>
      <c r="K25" s="5">
        <v>8317</v>
      </c>
      <c r="L25" s="5">
        <f>InteractionData[[#This Row],[Agent Interactions]]-K24</f>
        <v>556</v>
      </c>
      <c r="M25" s="9">
        <f>SUM(AHTCalculator[Total Handling Time])/SUM(AHTCalculator[Calls])</f>
        <v>5.0863719424815695E-3</v>
      </c>
      <c r="N25" s="8">
        <f>InteractionData[[#This Row],[AHT]]*24*60</f>
        <v>7.3243755971734599</v>
      </c>
      <c r="O25" s="5">
        <v>98</v>
      </c>
      <c r="P25" s="5">
        <v>240</v>
      </c>
      <c r="Q25" s="5">
        <v>1834</v>
      </c>
      <c r="R25" s="5">
        <v>13</v>
      </c>
      <c r="S25" s="5"/>
      <c r="T25" s="5"/>
      <c r="U25" s="5">
        <f>SUM(InteractionData[[#This Row],[Email INC]:[Web INC]])</f>
        <v>2185</v>
      </c>
      <c r="V25" s="5">
        <v>1857</v>
      </c>
      <c r="W25" s="5">
        <v>1313</v>
      </c>
      <c r="X25" s="5">
        <f>SUM(InteractionData[[#This Row],[INC Resolved]:[SCTASK Closed]])</f>
        <v>3170</v>
      </c>
    </row>
    <row r="78" spans="2:24" x14ac:dyDescent="0.25">
      <c r="B78">
        <v>1382</v>
      </c>
      <c r="C78">
        <v>303</v>
      </c>
      <c r="D78">
        <v>3249</v>
      </c>
      <c r="E78">
        <v>451</v>
      </c>
      <c r="F78">
        <v>3700</v>
      </c>
      <c r="G78">
        <v>2243</v>
      </c>
      <c r="H78">
        <v>168</v>
      </c>
      <c r="I78">
        <v>500</v>
      </c>
      <c r="J78">
        <v>7845</v>
      </c>
      <c r="K78">
        <v>7761</v>
      </c>
      <c r="L78">
        <v>368</v>
      </c>
      <c r="M78">
        <v>5.0211033473795642E-3</v>
      </c>
      <c r="N78">
        <v>7.2303888202265725</v>
      </c>
      <c r="O78">
        <v>110</v>
      </c>
      <c r="P78">
        <v>167</v>
      </c>
      <c r="Q78">
        <v>1903</v>
      </c>
      <c r="R78">
        <v>30</v>
      </c>
      <c r="T78">
        <v>2</v>
      </c>
      <c r="U78">
        <v>2212</v>
      </c>
      <c r="V78">
        <v>1664</v>
      </c>
      <c r="W78">
        <v>1420</v>
      </c>
      <c r="X78">
        <v>3084</v>
      </c>
    </row>
  </sheetData>
  <hyperlinks>
    <hyperlink ref="B1" r:id="rId1" display="https://queenslandrail.service-now.com/sys_report_template.do?jvar_report_id=a3f7ac3c3328a610eaaeae845d5c7b0d" xr:uid="{1B42E7CC-B1DF-4628-9066-08EB24523839}"/>
    <hyperlink ref="C1" r:id="rId2" display="https://queenslandrail.service-now.com/sys_report_template.do?jvar_report_id=8b24203c33e4a610eaaeae845d5c7b23" xr:uid="{12A2AD5F-3631-423B-925C-7D3BBD201A45}"/>
    <hyperlink ref="I1" r:id="rId3" display="https://queenslandrail.service-now.com/sys_report_template.do?jvar_report_id=05d62cf43328a610eaaeae845d5c7b4e" xr:uid="{CDB12156-6DEB-4A9D-B010-5B671AE05A8F}"/>
    <hyperlink ref="K1" r:id="rId4" tooltip="https://dxcportal.sharepoint.com/:x:/r/sites/QueenslandRailSeniors/Shared%20Documents/General/Reporting/Weekly%20Agent%20Reporting/AgentReporting-Combined.xlsx?d=w8748a61aee0047b99af87c91425b4c5e&amp;csf=1&amp;web=1&amp;e=mgLeql" display="https://dxcportal.sharepoint.com/:x:/r/sites/QueenslandRailSeniors/Shared Documents/General/Reporting/Weekly Agent Reporting/AgentReporting-Combined.xlsx?d=w8748a61aee0047b99af87c91425b4c5e&amp;csf=1&amp;web=1&amp;e=mgLeql" xr:uid="{85E82366-6B43-4345-9A7F-C53F3A8D1D5C}"/>
    <hyperlink ref="H1" r:id="rId5" tooltip="https://queenslandrail.service-now.com/sys_report_template.do?jvar_report_id=b7a8f6384730ee106793229df26d43cd#" display="https://queenslandrail.service-now.com/sys_report_template.do?jvar_report_id=b7a8f6384730ee106793229df26d43cd" xr:uid="{178E2A00-16B7-464E-AA29-40B998FFB427}"/>
    <hyperlink ref="G1" r:id="rId6" display="https://dxcportal.sharepoint.com/:f:/r/sites/QueenslandRailSeniors/Shared Documents/General/Reporting/Snapshots and Reports (FAPSYD)?csf=1&amp;web=1&amp;e=9BLefA" xr:uid="{7320B59C-02FA-4AAF-A6A8-3A9F93656DE1}"/>
    <hyperlink ref="D1" r:id="rId7" display="https://dxcportal.sharepoint.com/:f:/r/sites/QueenslandRailSeniors/Shared Documents/General/Reporting/Snapshots and Reports (FAPSYD)?csf=1&amp;web=1&amp;e=9BLefA" xr:uid="{C907F9C5-C251-4244-B8EE-38234E6598AA}"/>
    <hyperlink ref="Q1" r:id="rId8" xr:uid="{C06D4EB2-8208-4E3A-9C62-AB122EF60EE4}"/>
    <hyperlink ref="R1" r:id="rId9" xr:uid="{78040372-E76E-43B0-8BE4-E6A049303777}"/>
    <hyperlink ref="O1" r:id="rId10" xr:uid="{678F948D-1976-4786-B000-B5F1B04CFCAA}"/>
    <hyperlink ref="P1" r:id="rId11" xr:uid="{B0D9E1FB-2D6E-4FB4-99D9-85907A383AFB}"/>
    <hyperlink ref="T1" r:id="rId12" xr:uid="{19D78A38-F7CB-416A-9BBF-4C4FD8A5D27D}"/>
    <hyperlink ref="V1" r:id="rId13" xr:uid="{B63D6D96-A9C0-4D75-9F51-908749EDDC5A}"/>
    <hyperlink ref="W1" r:id="rId14" xr:uid="{9A8389CE-B919-4603-984A-2B591BC549E3}"/>
  </hyperlinks>
  <pageMargins left="0.7" right="0.7" top="0.75" bottom="0.75" header="0.3" footer="0.3"/>
  <pageSetup orientation="portrait" r:id="rId15"/>
  <tableParts count="1"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46A0-1BA9-4AB8-BD05-0A447EF5292C}">
  <dimension ref="A1"/>
  <sheetViews>
    <sheetView zoomScale="85" zoomScaleNormal="80" workbookViewId="0">
      <selection activeCell="O52" sqref="O5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95F1-0E5E-4ECE-9B1E-26EDD1CA4B9C}">
  <dimension ref="A1:E9"/>
  <sheetViews>
    <sheetView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3.42578125" customWidth="1"/>
    <col min="3" max="3" width="21.28515625" bestFit="1" customWidth="1"/>
    <col min="5" max="5" width="15.28515625" bestFit="1" customWidth="1"/>
  </cols>
  <sheetData>
    <row r="1" spans="1:5" x14ac:dyDescent="0.25">
      <c r="A1" t="s">
        <v>35</v>
      </c>
      <c r="B1" t="s">
        <v>23</v>
      </c>
      <c r="C1" t="s">
        <v>36</v>
      </c>
      <c r="E1" s="3" t="s">
        <v>37</v>
      </c>
    </row>
    <row r="2" spans="1:5" x14ac:dyDescent="0.25">
      <c r="A2" s="12">
        <v>287</v>
      </c>
      <c r="B2" s="10">
        <v>5.3763569604086837E-3</v>
      </c>
      <c r="C2" s="9">
        <f>AHTCalculator[[#This Row],[Calls]]*AHTCalculator[[#This Row],[AHT]]</f>
        <v>1.5430144476372922</v>
      </c>
      <c r="E2" s="9">
        <f>SUM(AHTCalculator[Total Handling Time])/SUM(AHTCalculator[Calls])</f>
        <v>5.0863719424815695E-3</v>
      </c>
    </row>
    <row r="3" spans="1:5" x14ac:dyDescent="0.25">
      <c r="A3" s="12">
        <v>77</v>
      </c>
      <c r="B3" s="10">
        <v>3.989598364598365E-3</v>
      </c>
      <c r="C3" s="9">
        <f>AHTCalculator[[#This Row],[Calls]]*AHTCalculator[[#This Row],[AHT]]</f>
        <v>0.3071990740740741</v>
      </c>
    </row>
    <row r="4" spans="1:5" x14ac:dyDescent="0.25">
      <c r="A4" s="12">
        <v>297</v>
      </c>
      <c r="B4" s="10">
        <v>4.2345293209876539E-3</v>
      </c>
      <c r="C4" s="9">
        <f>AHTCalculator[[#This Row],[Calls]]*AHTCalculator[[#This Row],[AHT]]</f>
        <v>1.2576552083333332</v>
      </c>
    </row>
    <row r="5" spans="1:5" x14ac:dyDescent="0.25">
      <c r="A5" s="12">
        <v>273</v>
      </c>
      <c r="B5" s="10">
        <v>6.0686026936026928E-3</v>
      </c>
      <c r="C5" s="9">
        <f>AHTCalculator[[#This Row],[Calls]]*AHTCalculator[[#This Row],[AHT]]</f>
        <v>1.656728535353535</v>
      </c>
    </row>
    <row r="6" spans="1:5" x14ac:dyDescent="0.25">
      <c r="A6" s="12">
        <v>316</v>
      </c>
      <c r="B6" s="10">
        <v>6.7729874985395493E-3</v>
      </c>
      <c r="C6" s="9">
        <f>AHTCalculator[[#This Row],[Calls]]*AHTCalculator[[#This Row],[AHT]]</f>
        <v>2.1402640495384975</v>
      </c>
    </row>
    <row r="7" spans="1:5" x14ac:dyDescent="0.25">
      <c r="A7" s="12">
        <v>381</v>
      </c>
      <c r="B7" s="10">
        <v>3.4939838927469133E-3</v>
      </c>
      <c r="C7" s="9">
        <f>AHTCalculator[[#This Row],[Calls]]*AHTCalculator[[#This Row],[AHT]]</f>
        <v>1.331207863136574</v>
      </c>
    </row>
    <row r="8" spans="1:5" x14ac:dyDescent="0.25">
      <c r="A8" s="12">
        <v>399</v>
      </c>
      <c r="B8" s="11">
        <v>5.2108217592592588E-3</v>
      </c>
      <c r="C8" s="9">
        <f>AHTCalculator[[#This Row],[Calls]]*AHTCalculator[[#This Row],[AHT]]</f>
        <v>2.0791178819444442</v>
      </c>
    </row>
    <row r="9" spans="1:5" x14ac:dyDescent="0.25">
      <c r="A9" s="12">
        <v>518</v>
      </c>
      <c r="B9" s="11">
        <v>5.1059626436781623E-3</v>
      </c>
      <c r="C9" s="9">
        <f>AHTCalculator[[#This Row],[Calls]]*AHTCalculator[[#This Row],[AHT]]</f>
        <v>2.6448886494252881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8DB042F6D4EC44BED97925035D594F" ma:contentTypeVersion="4" ma:contentTypeDescription="Create a new document." ma:contentTypeScope="" ma:versionID="2050c5fddce1951f56144625fe6774df">
  <xsd:schema xmlns:xsd="http://www.w3.org/2001/XMLSchema" xmlns:xs="http://www.w3.org/2001/XMLSchema" xmlns:p="http://schemas.microsoft.com/office/2006/metadata/properties" xmlns:ns2="f9820f53-f42e-46e7-9fcd-57e8ed08da76" targetNamespace="http://schemas.microsoft.com/office/2006/metadata/properties" ma:root="true" ma:fieldsID="0e0ff6638ad5a63956e6342e0307c792" ns2:_="">
    <xsd:import namespace="f9820f53-f42e-46e7-9fcd-57e8ed08d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20f53-f42e-46e7-9fcd-57e8ed08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CE39E-0CE6-4A30-822E-11CEF1138B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C7EDA3-2379-4050-9D4C-05754B8B4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20f53-f42e-46e7-9fcd-57e8ed08d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273E7A-1DC4-48CE-9055-9524FC0A06B3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9820f53-f42e-46e7-9fcd-57e8ed08da76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Table</vt:lpstr>
      <vt:lpstr>Graphs</vt:lpstr>
      <vt:lpstr>AHT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Connor, Martyn Jon</dc:creator>
  <cp:keywords/>
  <dc:description/>
  <cp:lastModifiedBy>Connor, Martyn Jon</cp:lastModifiedBy>
  <cp:revision/>
  <dcterms:created xsi:type="dcterms:W3CDTF">2025-03-25T03:48:53Z</dcterms:created>
  <dcterms:modified xsi:type="dcterms:W3CDTF">2025-12-01T23:12:20Z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0x010100648DB042F6D4EC44BED97925035D594F</vt:lpwstr>
  </property>
  <property fmtid="{D5CDD505-2E9C-101B-9397-08002B2CF9AE}" pid="3" name="MSIP_Label_15394ae5-69af-439d-af88-cb521c31c0c5_Enabled">
    <vt:lpwstr>true</vt:lpwstr>
  </property>
  <property fmtid="{D5CDD505-2E9C-101B-9397-08002B2CF9AE}" pid="4" name="MSIP_Label_15394ae5-69af-439d-af88-cb521c31c0c5_SetDate">
    <vt:lpwstr>2025-11-18T07:25:26Z</vt:lpwstr>
  </property>
  <property fmtid="{D5CDD505-2E9C-101B-9397-08002B2CF9AE}" pid="5" name="MSIP_Label_15394ae5-69af-439d-af88-cb521c31c0c5_Method">
    <vt:lpwstr>Standard</vt:lpwstr>
  </property>
  <property fmtid="{D5CDD505-2E9C-101B-9397-08002B2CF9AE}" pid="6" name="MSIP_Label_15394ae5-69af-439d-af88-cb521c31c0c5_Name">
    <vt:lpwstr>DXC Internal</vt:lpwstr>
  </property>
  <property fmtid="{D5CDD505-2E9C-101B-9397-08002B2CF9AE}" pid="7" name="MSIP_Label_15394ae5-69af-439d-af88-cb521c31c0c5_SiteId">
    <vt:lpwstr>93f33571-550f-43cf-b09f-cd331338d086</vt:lpwstr>
  </property>
  <property fmtid="{D5CDD505-2E9C-101B-9397-08002B2CF9AE}" pid="8" name="MSIP_Label_15394ae5-69af-439d-af88-cb521c31c0c5_ActionId">
    <vt:lpwstr>b9aef118-b2ce-4bd2-a6f7-b41f4dd65ad6</vt:lpwstr>
  </property>
  <property fmtid="{D5CDD505-2E9C-101B-9397-08002B2CF9AE}" pid="9" name="MSIP_Label_15394ae5-69af-439d-af88-cb521c31c0c5_ContentBits">
    <vt:lpwstr>0</vt:lpwstr>
  </property>
  <property fmtid="{D5CDD505-2E9C-101B-9397-08002B2CF9AE}" pid="10" name="MSIP_Label_15394ae5-69af-439d-af88-cb521c31c0c5_Tag">
    <vt:lpwstr>10, 3, 0, 2</vt:lpwstr>
  </property>
  <property fmtid="{D5CDD505-2E9C-101B-9397-08002B2CF9AE}" pid="11" name="Order">
    <vt:r8>78400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